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Glazbena škola Josipa Runjanina - RAD (Martina)\Poslovanje Glazbena škola - 2022. godina\Financijska izvješća za 2022. godinu\Godišnja (I.-XII.2022.)\"/>
    </mc:Choice>
  </mc:AlternateContent>
  <xr:revisionPtr revIDLastSave="0" documentId="13_ncr:1_{C55F5B10-7102-4D9E-BD8C-7C7548575E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etvrto tromjesečje 2022.godi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28" i="1"/>
  <c r="C27" i="1"/>
  <c r="N46" i="1" l="1"/>
  <c r="C64" i="1"/>
  <c r="C53" i="1"/>
  <c r="C145" i="1"/>
  <c r="N144" i="1"/>
  <c r="N143" i="1"/>
  <c r="C33" i="1"/>
  <c r="N113" i="1"/>
  <c r="N112" i="1"/>
  <c r="N111" i="1"/>
  <c r="K48" i="1"/>
  <c r="C55" i="1" s="1"/>
  <c r="E111" i="1"/>
  <c r="G111" i="1"/>
  <c r="I111" i="1"/>
  <c r="M111" i="1"/>
  <c r="M113" i="1"/>
  <c r="M112" i="1"/>
  <c r="M75" i="1"/>
  <c r="L39" i="1"/>
  <c r="C138" i="1"/>
  <c r="C120" i="1"/>
  <c r="C106" i="1"/>
  <c r="C94" i="1"/>
  <c r="C88" i="1"/>
  <c r="C82" i="1"/>
  <c r="C70" i="1"/>
  <c r="C57" i="1"/>
  <c r="C56" i="1"/>
  <c r="C54" i="1"/>
  <c r="C40" i="1" l="1"/>
  <c r="C31" i="1"/>
  <c r="C32" i="1"/>
  <c r="C29" i="1"/>
  <c r="I113" i="1" l="1"/>
  <c r="I112" i="1"/>
  <c r="G125" i="1"/>
  <c r="C126" i="1" s="1"/>
  <c r="H15" i="1"/>
  <c r="C30" i="1" s="1"/>
  <c r="C34" i="1" s="1"/>
  <c r="G113" i="1"/>
  <c r="G112" i="1"/>
  <c r="G131" i="1"/>
  <c r="C132" i="1" s="1"/>
  <c r="G75" i="1"/>
  <c r="E113" i="1"/>
  <c r="E112" i="1"/>
  <c r="C114" i="1" s="1"/>
  <c r="E46" i="1"/>
  <c r="E45" i="1"/>
  <c r="C52" i="1" s="1"/>
  <c r="C99" i="1" l="1"/>
  <c r="C100" i="1" s="1"/>
  <c r="C75" i="1"/>
  <c r="C76" i="1" s="1"/>
</calcChain>
</file>

<file path=xl/sharedStrings.xml><?xml version="1.0" encoding="utf-8"?>
<sst xmlns="http://schemas.openxmlformats.org/spreadsheetml/2006/main" count="332" uniqueCount="94">
  <si>
    <t>GLAZBENA ŠKOLA JOSIPA RUNJANINA</t>
  </si>
  <si>
    <t>ISTARSKA 3, VINKOVCI</t>
  </si>
  <si>
    <t>OIB: 68922654649</t>
  </si>
  <si>
    <t>Plaća</t>
  </si>
  <si>
    <t>Mjesec</t>
  </si>
  <si>
    <t>Redovni zaposlenici</t>
  </si>
  <si>
    <t>Vanjski suradnici</t>
  </si>
  <si>
    <t>Doprinos invalida</t>
  </si>
  <si>
    <t>Regres</t>
  </si>
  <si>
    <t>UKUPNO</t>
  </si>
  <si>
    <t>DRŽAVNI PRORAČUN (63612)</t>
  </si>
  <si>
    <t>VSŽ NENADLEŽNI PRORAČUN (636131)</t>
  </si>
  <si>
    <t>Prijevoz</t>
  </si>
  <si>
    <t>671112-Grad</t>
  </si>
  <si>
    <t>671111-decentralizirani</t>
  </si>
  <si>
    <t>67121-nefinancijska imovina</t>
  </si>
  <si>
    <t xml:space="preserve">PRIHODI IZ NADLEŽNOG PRORAČUNA (GRAD VINKOVCI) </t>
  </si>
  <si>
    <t>TEKUĆE DONACIJE OD NEPROFITNIH ORGANIZACIJA (66312)</t>
  </si>
  <si>
    <t>Potpore-novorođeno dijete</t>
  </si>
  <si>
    <t>OSTALI PRIHODI (68311)</t>
  </si>
  <si>
    <t>Režije, kupnja glazbenih instrumenata</t>
  </si>
  <si>
    <t>Donacije</t>
  </si>
  <si>
    <t>Dar za Svetog Nikolu</t>
  </si>
  <si>
    <t>Božićnica</t>
  </si>
  <si>
    <t>Jubilarna nagrada i nagrada za smrtni slučaj</t>
  </si>
  <si>
    <t>PRIHODI OD POZITIVNIH TEČAJNIH RAZLIKA (64151)</t>
  </si>
  <si>
    <t>Prihod od pozitivnih tečajnih razlika</t>
  </si>
  <si>
    <t>Tečajne razlike</t>
  </si>
  <si>
    <t>SUFINANCIRANJE CIJENE USLUGE I PARTICIPACIJE (65264)</t>
  </si>
  <si>
    <t>Cijena usluge i participacije</t>
  </si>
  <si>
    <t>Školarina učenika</t>
  </si>
  <si>
    <t>PRIHODI OD PRUŽENIH USLUGA (66151)</t>
  </si>
  <si>
    <t>Prihod od najma instrumenata i automata</t>
  </si>
  <si>
    <t xml:space="preserve">Donacija </t>
  </si>
  <si>
    <t>Naknada za bolovanje preko 90 dana</t>
  </si>
  <si>
    <t xml:space="preserve">Prihod od najma instrumenata </t>
  </si>
  <si>
    <t>Regres+otpremnina+jubilarna+novorođeno dijete+dar djeci+mentorstvo+smrtni slučaj</t>
  </si>
  <si>
    <t>671115-prijevoz</t>
  </si>
  <si>
    <t>_______________________</t>
  </si>
  <si>
    <t xml:space="preserve">       (Dinka Peti, mag.mus.) </t>
  </si>
  <si>
    <t xml:space="preserve">M.P. </t>
  </si>
  <si>
    <t>Otpremnina</t>
  </si>
  <si>
    <t xml:space="preserve">Ravnateljica: </t>
  </si>
  <si>
    <t>ZATEZNE KAMATE IZ OBVEZNIH ODNOSA (64143)</t>
  </si>
  <si>
    <t>Zatezne kamate od ovrha</t>
  </si>
  <si>
    <t>671111-ugovor o djelu</t>
  </si>
  <si>
    <t>671113-Grad projekt VIVU</t>
  </si>
  <si>
    <t>Sudske presude</t>
  </si>
  <si>
    <t>KAPITALNE POMOĆI IZ DRŽAVNOG PRORAČUNA PRORAČUNSKIM KORISNICIMA PRORAČUNA JLP(R)S (63622)</t>
  </si>
  <si>
    <t>Knjižnica</t>
  </si>
  <si>
    <t>Ovršni postupci</t>
  </si>
  <si>
    <t>Note</t>
  </si>
  <si>
    <t>Nagrade za mentorstvo + najbolji nastavnik</t>
  </si>
  <si>
    <t>671116-gradska sredstva (50)</t>
  </si>
  <si>
    <t>639312-državna sredstva (51)</t>
  </si>
  <si>
    <t>639311-europska sredstva (52)</t>
  </si>
  <si>
    <t>Prihod od prodaja</t>
  </si>
  <si>
    <t>Prodaja glazbenog instrumenta</t>
  </si>
  <si>
    <t>PRIHOD OD PRODAJE GLAZBENIH INSTRUMENATA I OPREME (72262)</t>
  </si>
  <si>
    <t xml:space="preserve">siječanj 2022. </t>
  </si>
  <si>
    <t>veljača 2022.</t>
  </si>
  <si>
    <t xml:space="preserve">ožujak 2022. </t>
  </si>
  <si>
    <t>Testiranje na Covid 19</t>
  </si>
  <si>
    <t>OVRŠNI POSTUPCI I ENC UREĐAJ</t>
  </si>
  <si>
    <t>Javni bilježnik, klauzula, predujam fine, popust ENC uređaj</t>
  </si>
  <si>
    <t xml:space="preserve">travanj 2022. </t>
  </si>
  <si>
    <t>svibanj 2022.</t>
  </si>
  <si>
    <t xml:space="preserve">lipanj 2022. </t>
  </si>
  <si>
    <t>Plaća 12/2021-05/2022</t>
  </si>
  <si>
    <t>TEKUĆE DONACIJE OD TRGOVAČKIH DRUŠTAVA (66313)</t>
  </si>
  <si>
    <t>Trgovačka društva</t>
  </si>
  <si>
    <t>Fizičke osobe</t>
  </si>
  <si>
    <t>TEKUĆE DONACIJE OD FIZIČKIH OSOBA (66311)</t>
  </si>
  <si>
    <t>Ostali subjekti</t>
  </si>
  <si>
    <t>TEKUĆE DONACIJE OSTALIH SUBJETAKA IZVAN OPĆEG PRORAČUNA (66314)</t>
  </si>
  <si>
    <t xml:space="preserve">srpanj 2022. </t>
  </si>
  <si>
    <t>kolovoz 2022.</t>
  </si>
  <si>
    <t xml:space="preserve">rujan 2022. </t>
  </si>
  <si>
    <t>Vanjski suradnici 12/2021-08/2022</t>
  </si>
  <si>
    <t>Doprinos invalida 12/2021-08/2022</t>
  </si>
  <si>
    <t>studeni 2022.</t>
  </si>
  <si>
    <t xml:space="preserve">listopad 2022. </t>
  </si>
  <si>
    <t xml:space="preserve">prosinac 2022. </t>
  </si>
  <si>
    <t>VINKOVCI, 01.01.2022. - 31.12.2022.</t>
  </si>
  <si>
    <t>PRIHODI PRORAČUNA - ČETVRTI KVARTAL</t>
  </si>
  <si>
    <t>Redovni zaposlenici+nagrada školi</t>
  </si>
  <si>
    <t>Programi daroviti učenici</t>
  </si>
  <si>
    <t>SHEMA VOĆA</t>
  </si>
  <si>
    <t>639311-europska sredstva (55)</t>
  </si>
  <si>
    <t>639312-državna sredstva (56)</t>
  </si>
  <si>
    <t>Asistenti</t>
  </si>
  <si>
    <t>Voće</t>
  </si>
  <si>
    <t>ASISTENTI U NASTAVI (671116+639311+639312)</t>
  </si>
  <si>
    <t>Nagrade i ostale pomoći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</si>
</sst>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4EBAA"/>
        <bgColor indexed="64"/>
      </patternFill>
    </fill>
    <fill>
      <patternFill patternType="solid">
        <fgColor rgb="FFF1A27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BF9A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165" fontId="2" fillId="0" borderId="1" xfId="0" applyNumberFormat="1" applyFont="1" applyBorder="1" applyAlignment="1">
      <alignment vertical="top"/>
    </xf>
    <xf numFmtId="0" fontId="2" fillId="0" borderId="0" xfId="0" applyFont="1" applyBorder="1"/>
    <xf numFmtId="165" fontId="2" fillId="0" borderId="0" xfId="0" applyNumberFormat="1" applyFont="1" applyBorder="1" applyAlignment="1">
      <alignment vertical="top"/>
    </xf>
    <xf numFmtId="165" fontId="2" fillId="0" borderId="4" xfId="0" applyNumberFormat="1" applyFont="1" applyBorder="1"/>
    <xf numFmtId="165" fontId="2" fillId="0" borderId="6" xfId="0" applyNumberFormat="1" applyFont="1" applyBorder="1"/>
    <xf numFmtId="165" fontId="2" fillId="0" borderId="1" xfId="0" applyNumberFormat="1" applyFont="1" applyBorder="1"/>
    <xf numFmtId="0" fontId="1" fillId="0" borderId="0" xfId="0" applyFont="1" applyBorder="1"/>
    <xf numFmtId="165" fontId="1" fillId="0" borderId="0" xfId="0" applyNumberFormat="1" applyFont="1" applyBorder="1" applyAlignment="1">
      <alignment horizontal="center"/>
    </xf>
    <xf numFmtId="0" fontId="2" fillId="0" borderId="11" xfId="0" applyFont="1" applyBorder="1"/>
    <xf numFmtId="165" fontId="2" fillId="0" borderId="3" xfId="0" applyNumberFormat="1" applyFont="1" applyBorder="1"/>
    <xf numFmtId="0" fontId="2" fillId="0" borderId="18" xfId="0" applyFont="1" applyBorder="1" applyAlignment="1">
      <alignment horizontal="left"/>
    </xf>
    <xf numFmtId="0" fontId="1" fillId="5" borderId="15" xfId="0" applyFont="1" applyFill="1" applyBorder="1"/>
    <xf numFmtId="0" fontId="1" fillId="7" borderId="15" xfId="0" applyFont="1" applyFill="1" applyBorder="1"/>
    <xf numFmtId="0" fontId="1" fillId="8" borderId="15" xfId="0" applyFont="1" applyFill="1" applyBorder="1"/>
    <xf numFmtId="0" fontId="1" fillId="9" borderId="15" xfId="0" applyFont="1" applyFill="1" applyBorder="1"/>
    <xf numFmtId="0" fontId="1" fillId="0" borderId="0" xfId="0" applyFont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0" borderId="17" xfId="0" applyFont="1" applyBorder="1"/>
    <xf numFmtId="0" fontId="2" fillId="0" borderId="23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5" xfId="0" applyFont="1" applyBorder="1"/>
    <xf numFmtId="165" fontId="2" fillId="0" borderId="5" xfId="0" applyNumberFormat="1" applyFont="1" applyBorder="1"/>
    <xf numFmtId="0" fontId="3" fillId="0" borderId="0" xfId="0" applyFont="1"/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165" fontId="2" fillId="3" borderId="1" xfId="0" applyNumberFormat="1" applyFont="1" applyFill="1" applyBorder="1" applyAlignment="1">
      <alignment vertical="top"/>
    </xf>
    <xf numFmtId="165" fontId="2" fillId="3" borderId="8" xfId="0" applyNumberFormat="1" applyFont="1" applyFill="1" applyBorder="1" applyAlignment="1">
      <alignment vertical="top"/>
    </xf>
    <xf numFmtId="0" fontId="2" fillId="0" borderId="18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10" borderId="15" xfId="0" applyFont="1" applyFill="1" applyBorder="1"/>
    <xf numFmtId="0" fontId="1" fillId="11" borderId="15" xfId="0" applyFont="1" applyFill="1" applyBorder="1"/>
    <xf numFmtId="0" fontId="1" fillId="12" borderId="15" xfId="0" applyFont="1" applyFill="1" applyBorder="1"/>
    <xf numFmtId="0" fontId="7" fillId="0" borderId="0" xfId="0" applyFont="1"/>
    <xf numFmtId="0" fontId="3" fillId="13" borderId="0" xfId="0" applyFont="1" applyFill="1"/>
    <xf numFmtId="0" fontId="1" fillId="13" borderId="15" xfId="0" applyFont="1" applyFill="1" applyBorder="1"/>
    <xf numFmtId="165" fontId="2" fillId="0" borderId="0" xfId="0" applyNumberFormat="1" applyFont="1"/>
    <xf numFmtId="165" fontId="2" fillId="0" borderId="9" xfId="0" applyNumberFormat="1" applyFont="1" applyBorder="1"/>
    <xf numFmtId="165" fontId="2" fillId="0" borderId="8" xfId="0" applyNumberFormat="1" applyFont="1" applyBorder="1"/>
    <xf numFmtId="165" fontId="2" fillId="0" borderId="13" xfId="0" applyNumberFormat="1" applyFont="1" applyBorder="1" applyAlignment="1">
      <alignment horizontal="center"/>
    </xf>
    <xf numFmtId="165" fontId="2" fillId="0" borderId="16" xfId="0" applyNumberFormat="1" applyFont="1" applyBorder="1"/>
    <xf numFmtId="165" fontId="2" fillId="0" borderId="16" xfId="0" applyNumberFormat="1" applyFont="1" applyBorder="1" applyAlignment="1">
      <alignment horizontal="center"/>
    </xf>
    <xf numFmtId="165" fontId="2" fillId="0" borderId="14" xfId="0" applyNumberFormat="1" applyFont="1" applyBorder="1"/>
    <xf numFmtId="0" fontId="1" fillId="4" borderId="25" xfId="0" applyFont="1" applyFill="1" applyBorder="1"/>
    <xf numFmtId="165" fontId="1" fillId="4" borderId="26" xfId="0" applyNumberFormat="1" applyFont="1" applyFill="1" applyBorder="1"/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3" borderId="23" xfId="0" applyFont="1" applyFill="1" applyBorder="1"/>
    <xf numFmtId="0" fontId="2" fillId="3" borderId="21" xfId="0" applyFont="1" applyFill="1" applyBorder="1"/>
    <xf numFmtId="0" fontId="1" fillId="14" borderId="15" xfId="0" applyFont="1" applyFill="1" applyBorder="1"/>
    <xf numFmtId="0" fontId="1" fillId="15" borderId="12" xfId="0" applyFont="1" applyFill="1" applyBorder="1"/>
    <xf numFmtId="165" fontId="2" fillId="0" borderId="5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3" fillId="16" borderId="0" xfId="0" applyFont="1" applyFill="1"/>
    <xf numFmtId="0" fontId="1" fillId="16" borderId="15" xfId="0" applyFont="1" applyFill="1" applyBorder="1"/>
    <xf numFmtId="0" fontId="2" fillId="3" borderId="0" xfId="0" applyFont="1" applyFill="1" applyBorder="1"/>
    <xf numFmtId="164" fontId="1" fillId="2" borderId="28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0" fontId="1" fillId="17" borderId="15" xfId="0" applyFont="1" applyFill="1" applyBorder="1"/>
    <xf numFmtId="0" fontId="1" fillId="18" borderId="15" xfId="0" applyFont="1" applyFill="1" applyBorder="1"/>
    <xf numFmtId="4" fontId="7" fillId="0" borderId="0" xfId="0" applyNumberFormat="1" applyFont="1"/>
    <xf numFmtId="0" fontId="1" fillId="19" borderId="15" xfId="0" applyFont="1" applyFill="1" applyBorder="1"/>
    <xf numFmtId="165" fontId="2" fillId="0" borderId="2" xfId="0" applyNumberFormat="1" applyFont="1" applyBorder="1"/>
    <xf numFmtId="165" fontId="2" fillId="0" borderId="7" xfId="0" applyNumberFormat="1" applyFont="1" applyBorder="1"/>
    <xf numFmtId="165" fontId="2" fillId="0" borderId="2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33" xfId="0" applyNumberFormat="1" applyFont="1" applyBorder="1"/>
    <xf numFmtId="165" fontId="2" fillId="0" borderId="26" xfId="0" applyNumberFormat="1" applyFont="1" applyBorder="1"/>
    <xf numFmtId="164" fontId="1" fillId="2" borderId="13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5" fontId="2" fillId="0" borderId="34" xfId="0" applyNumberFormat="1" applyFont="1" applyBorder="1"/>
    <xf numFmtId="165" fontId="2" fillId="0" borderId="35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11" xfId="0" applyFont="1" applyBorder="1" applyAlignment="1">
      <alignment wrapText="1"/>
    </xf>
    <xf numFmtId="165" fontId="2" fillId="0" borderId="25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/>
    </xf>
    <xf numFmtId="165" fontId="8" fillId="3" borderId="6" xfId="0" applyNumberFormat="1" applyFont="1" applyFill="1" applyBorder="1"/>
    <xf numFmtId="0" fontId="2" fillId="0" borderId="2" xfId="0" applyFont="1" applyBorder="1"/>
    <xf numFmtId="165" fontId="2" fillId="0" borderId="3" xfId="0" applyNumberFormat="1" applyFont="1" applyBorder="1" applyAlignment="1">
      <alignment vertical="top"/>
    </xf>
    <xf numFmtId="0" fontId="2" fillId="0" borderId="5" xfId="0" applyFont="1" applyBorder="1"/>
    <xf numFmtId="0" fontId="2" fillId="3" borderId="5" xfId="0" applyFont="1" applyFill="1" applyBorder="1"/>
    <xf numFmtId="0" fontId="2" fillId="3" borderId="7" xfId="0" applyFont="1" applyFill="1" applyBorder="1"/>
    <xf numFmtId="165" fontId="2" fillId="3" borderId="1" xfId="0" applyNumberFormat="1" applyFont="1" applyFill="1" applyBorder="1"/>
    <xf numFmtId="165" fontId="2" fillId="3" borderId="6" xfId="0" applyNumberFormat="1" applyFont="1" applyFill="1" applyBorder="1"/>
    <xf numFmtId="165" fontId="2" fillId="3" borderId="8" xfId="0" applyNumberFormat="1" applyFont="1" applyFill="1" applyBorder="1"/>
    <xf numFmtId="165" fontId="2" fillId="3" borderId="9" xfId="0" applyNumberFormat="1" applyFont="1" applyFill="1" applyBorder="1"/>
    <xf numFmtId="0" fontId="1" fillId="19" borderId="0" xfId="0" applyFont="1" applyFill="1" applyBorder="1" applyAlignment="1">
      <alignment horizontal="center"/>
    </xf>
    <xf numFmtId="165" fontId="1" fillId="19" borderId="12" xfId="0" applyNumberFormat="1" applyFont="1" applyFill="1" applyBorder="1" applyAlignment="1">
      <alignment horizontal="center"/>
    </xf>
    <xf numFmtId="165" fontId="1" fillId="19" borderId="22" xfId="0" applyNumberFormat="1" applyFont="1" applyFill="1" applyBorder="1" applyAlignment="1">
      <alignment horizontal="center"/>
    </xf>
    <xf numFmtId="165" fontId="1" fillId="19" borderId="27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5" fontId="1" fillId="18" borderId="12" xfId="0" applyNumberFormat="1" applyFont="1" applyFill="1" applyBorder="1" applyAlignment="1">
      <alignment horizontal="center"/>
    </xf>
    <xf numFmtId="165" fontId="1" fillId="18" borderId="22" xfId="0" applyNumberFormat="1" applyFont="1" applyFill="1" applyBorder="1" applyAlignment="1">
      <alignment horizontal="center"/>
    </xf>
    <xf numFmtId="165" fontId="1" fillId="18" borderId="27" xfId="0" applyNumberFormat="1" applyFont="1" applyFill="1" applyBorder="1" applyAlignment="1">
      <alignment horizontal="center"/>
    </xf>
    <xf numFmtId="165" fontId="1" fillId="9" borderId="15" xfId="0" applyNumberFormat="1" applyFont="1" applyFill="1" applyBorder="1" applyAlignment="1">
      <alignment horizontal="center"/>
    </xf>
    <xf numFmtId="165" fontId="1" fillId="9" borderId="31" xfId="0" applyNumberFormat="1" applyFont="1" applyFill="1" applyBorder="1" applyAlignment="1">
      <alignment horizontal="center"/>
    </xf>
    <xf numFmtId="165" fontId="1" fillId="9" borderId="32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165" fontId="1" fillId="10" borderId="12" xfId="0" applyNumberFormat="1" applyFont="1" applyFill="1" applyBorder="1" applyAlignment="1">
      <alignment horizontal="center"/>
    </xf>
    <xf numFmtId="165" fontId="1" fillId="10" borderId="22" xfId="0" applyNumberFormat="1" applyFont="1" applyFill="1" applyBorder="1" applyAlignment="1">
      <alignment horizontal="center"/>
    </xf>
    <xf numFmtId="165" fontId="1" fillId="10" borderId="27" xfId="0" applyNumberFormat="1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65" fontId="1" fillId="7" borderId="12" xfId="0" applyNumberFormat="1" applyFont="1" applyFill="1" applyBorder="1" applyAlignment="1">
      <alignment horizontal="center"/>
    </xf>
    <xf numFmtId="165" fontId="1" fillId="7" borderId="22" xfId="0" applyNumberFormat="1" applyFont="1" applyFill="1" applyBorder="1" applyAlignment="1">
      <alignment horizontal="center"/>
    </xf>
    <xf numFmtId="165" fontId="1" fillId="7" borderId="27" xfId="0" applyNumberFormat="1" applyFont="1" applyFill="1" applyBorder="1" applyAlignment="1">
      <alignment horizontal="center"/>
    </xf>
    <xf numFmtId="165" fontId="1" fillId="8" borderId="12" xfId="0" applyNumberFormat="1" applyFont="1" applyFill="1" applyBorder="1" applyAlignment="1">
      <alignment horizontal="center"/>
    </xf>
    <xf numFmtId="165" fontId="1" fillId="8" borderId="22" xfId="0" applyNumberFormat="1" applyFont="1" applyFill="1" applyBorder="1" applyAlignment="1">
      <alignment horizontal="center"/>
    </xf>
    <xf numFmtId="165" fontId="1" fillId="8" borderId="27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1" fillId="6" borderId="15" xfId="0" applyNumberFormat="1" applyFont="1" applyFill="1" applyBorder="1" applyAlignment="1">
      <alignment horizontal="center"/>
    </xf>
    <xf numFmtId="165" fontId="1" fillId="6" borderId="31" xfId="0" applyNumberFormat="1" applyFont="1" applyFill="1" applyBorder="1" applyAlignment="1">
      <alignment horizontal="center"/>
    </xf>
    <xf numFmtId="165" fontId="1" fillId="6" borderId="32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165" fontId="1" fillId="5" borderId="12" xfId="0" applyNumberFormat="1" applyFont="1" applyFill="1" applyBorder="1" applyAlignment="1">
      <alignment horizontal="center"/>
    </xf>
    <xf numFmtId="165" fontId="1" fillId="5" borderId="22" xfId="0" applyNumberFormat="1" applyFon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2" borderId="1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165" fontId="1" fillId="11" borderId="15" xfId="0" applyNumberFormat="1" applyFont="1" applyFill="1" applyBorder="1" applyAlignment="1">
      <alignment horizontal="center"/>
    </xf>
    <xf numFmtId="165" fontId="1" fillId="11" borderId="31" xfId="0" applyNumberFormat="1" applyFont="1" applyFill="1" applyBorder="1" applyAlignment="1">
      <alignment horizontal="center"/>
    </xf>
    <xf numFmtId="165" fontId="1" fillId="11" borderId="32" xfId="0" applyNumberFormat="1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 wrapText="1"/>
    </xf>
    <xf numFmtId="165" fontId="1" fillId="14" borderId="12" xfId="0" applyNumberFormat="1" applyFont="1" applyFill="1" applyBorder="1" applyAlignment="1">
      <alignment horizontal="center"/>
    </xf>
    <xf numFmtId="165" fontId="1" fillId="14" borderId="22" xfId="0" applyNumberFormat="1" applyFont="1" applyFill="1" applyBorder="1" applyAlignment="1">
      <alignment horizontal="center"/>
    </xf>
    <xf numFmtId="165" fontId="1" fillId="14" borderId="27" xfId="0" applyNumberFormat="1" applyFont="1" applyFill="1" applyBorder="1" applyAlignment="1">
      <alignment horizontal="center"/>
    </xf>
    <xf numFmtId="0" fontId="1" fillId="15" borderId="22" xfId="0" applyFont="1" applyFill="1" applyBorder="1" applyAlignment="1">
      <alignment horizontal="center"/>
    </xf>
    <xf numFmtId="165" fontId="1" fillId="15" borderId="12" xfId="0" applyNumberFormat="1" applyFont="1" applyFill="1" applyBorder="1" applyAlignment="1">
      <alignment horizontal="center"/>
    </xf>
    <xf numFmtId="165" fontId="1" fillId="15" borderId="22" xfId="0" applyNumberFormat="1" applyFont="1" applyFill="1" applyBorder="1" applyAlignment="1">
      <alignment horizontal="center"/>
    </xf>
    <xf numFmtId="165" fontId="1" fillId="15" borderId="27" xfId="0" applyNumberFormat="1" applyFont="1" applyFill="1" applyBorder="1" applyAlignment="1">
      <alignment horizontal="center"/>
    </xf>
    <xf numFmtId="4" fontId="1" fillId="12" borderId="12" xfId="0" applyNumberFormat="1" applyFont="1" applyFill="1" applyBorder="1" applyAlignment="1">
      <alignment horizontal="center"/>
    </xf>
    <xf numFmtId="165" fontId="1" fillId="12" borderId="22" xfId="0" applyNumberFormat="1" applyFont="1" applyFill="1" applyBorder="1" applyAlignment="1">
      <alignment horizontal="center"/>
    </xf>
    <xf numFmtId="165" fontId="1" fillId="12" borderId="27" xfId="0" applyNumberFormat="1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165" fontId="1" fillId="16" borderId="12" xfId="0" applyNumberFormat="1" applyFont="1" applyFill="1" applyBorder="1" applyAlignment="1">
      <alignment horizontal="center"/>
    </xf>
    <xf numFmtId="165" fontId="1" fillId="16" borderId="22" xfId="0" applyNumberFormat="1" applyFont="1" applyFill="1" applyBorder="1" applyAlignment="1">
      <alignment horizontal="center"/>
    </xf>
    <xf numFmtId="165" fontId="1" fillId="16" borderId="27" xfId="0" applyNumberFormat="1" applyFont="1" applyFill="1" applyBorder="1" applyAlignment="1">
      <alignment horizontal="center"/>
    </xf>
    <xf numFmtId="165" fontId="1" fillId="17" borderId="12" xfId="0" applyNumberFormat="1" applyFont="1" applyFill="1" applyBorder="1" applyAlignment="1">
      <alignment horizontal="center"/>
    </xf>
    <xf numFmtId="165" fontId="1" fillId="17" borderId="22" xfId="0" applyNumberFormat="1" applyFont="1" applyFill="1" applyBorder="1" applyAlignment="1">
      <alignment horizontal="center"/>
    </xf>
    <xf numFmtId="165" fontId="1" fillId="17" borderId="27" xfId="0" applyNumberFormat="1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165" fontId="1" fillId="13" borderId="15" xfId="0" applyNumberFormat="1" applyFont="1" applyFill="1" applyBorder="1" applyAlignment="1">
      <alignment horizontal="center"/>
    </xf>
    <xf numFmtId="165" fontId="1" fillId="13" borderId="31" xfId="0" applyNumberFormat="1" applyFont="1" applyFill="1" applyBorder="1" applyAlignment="1">
      <alignment horizontal="center"/>
    </xf>
    <xf numFmtId="165" fontId="1" fillId="13" borderId="32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99"/>
      <color rgb="FFCBF9A1"/>
      <color rgb="FFFF5050"/>
      <color rgb="FFE3FCCC"/>
      <color rgb="FFFF99CC"/>
      <color rgb="FFF1A27F"/>
      <color rgb="FFF4EBA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N150"/>
  <sheetViews>
    <sheetView tabSelected="1" topLeftCell="B118" workbookViewId="0">
      <selection activeCell="C56" sqref="C56:N56"/>
    </sheetView>
  </sheetViews>
  <sheetFormatPr defaultRowHeight="15.75" x14ac:dyDescent="0.25"/>
  <cols>
    <col min="1" max="1" width="6.85546875" style="1" hidden="1" customWidth="1"/>
    <col min="2" max="2" width="40" style="1" customWidth="1"/>
    <col min="3" max="9" width="18.42578125" style="1" customWidth="1"/>
    <col min="10" max="14" width="18.5703125" style="1" customWidth="1"/>
    <col min="15" max="16384" width="9.140625" style="1"/>
  </cols>
  <sheetData>
    <row r="1" spans="1:14" ht="20.25" x14ac:dyDescent="0.3">
      <c r="B1" s="151" t="s">
        <v>0</v>
      </c>
      <c r="C1" s="151"/>
      <c r="D1" s="151"/>
      <c r="E1" s="151"/>
    </row>
    <row r="2" spans="1:14" ht="20.25" x14ac:dyDescent="0.3">
      <c r="B2" s="28" t="s">
        <v>1</v>
      </c>
      <c r="C2" s="29"/>
      <c r="D2" s="29"/>
      <c r="E2" s="29"/>
    </row>
    <row r="3" spans="1:14" ht="20.25" x14ac:dyDescent="0.3">
      <c r="B3" s="152" t="s">
        <v>2</v>
      </c>
      <c r="C3" s="152"/>
      <c r="D3" s="152"/>
      <c r="E3" s="152"/>
    </row>
    <row r="4" spans="1:14" ht="4.5" customHeight="1" x14ac:dyDescent="0.3">
      <c r="B4" s="28"/>
      <c r="C4" s="28"/>
      <c r="D4" s="28"/>
      <c r="E4" s="28"/>
    </row>
    <row r="5" spans="1:14" ht="20.25" x14ac:dyDescent="0.3">
      <c r="B5" s="152" t="s">
        <v>83</v>
      </c>
      <c r="C5" s="152"/>
      <c r="D5" s="152"/>
      <c r="E5" s="152"/>
    </row>
    <row r="6" spans="1:14" ht="11.25" customHeight="1" x14ac:dyDescent="0.25"/>
    <row r="7" spans="1:14" ht="27" customHeight="1" x14ac:dyDescent="0.25">
      <c r="B7" s="140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ht="8.25" customHeight="1" x14ac:dyDescent="0.25">
      <c r="B8" s="17"/>
      <c r="C8" s="17"/>
      <c r="D8" s="17"/>
      <c r="E8" s="17"/>
    </row>
    <row r="9" spans="1:14" ht="16.5" thickBot="1" x14ac:dyDescent="0.3">
      <c r="B9" s="141" t="s">
        <v>10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ht="16.5" thickBot="1" x14ac:dyDescent="0.3">
      <c r="A10" s="18"/>
      <c r="B10" s="143" t="s">
        <v>3</v>
      </c>
      <c r="C10" s="105" t="s">
        <v>4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</row>
    <row r="11" spans="1:14" ht="16.5" thickBot="1" x14ac:dyDescent="0.3">
      <c r="A11" s="19"/>
      <c r="B11" s="144"/>
      <c r="C11" s="66" t="s">
        <v>59</v>
      </c>
      <c r="D11" s="67" t="s">
        <v>60</v>
      </c>
      <c r="E11" s="67" t="s">
        <v>61</v>
      </c>
      <c r="F11" s="67" t="s">
        <v>65</v>
      </c>
      <c r="G11" s="67" t="s">
        <v>66</v>
      </c>
      <c r="H11" s="67" t="s">
        <v>67</v>
      </c>
      <c r="I11" s="67" t="s">
        <v>75</v>
      </c>
      <c r="J11" s="67" t="s">
        <v>76</v>
      </c>
      <c r="K11" s="67" t="s">
        <v>77</v>
      </c>
      <c r="L11" s="67" t="s">
        <v>81</v>
      </c>
      <c r="M11" s="67" t="s">
        <v>80</v>
      </c>
      <c r="N11" s="68" t="s">
        <v>82</v>
      </c>
    </row>
    <row r="12" spans="1:14" x14ac:dyDescent="0.25">
      <c r="A12" s="20"/>
      <c r="B12" s="92" t="s">
        <v>5</v>
      </c>
      <c r="C12" s="93">
        <v>543299.72</v>
      </c>
      <c r="D12" s="93">
        <v>539096.51</v>
      </c>
      <c r="E12" s="93">
        <v>537059.81000000006</v>
      </c>
      <c r="F12" s="11">
        <v>553466.07999999996</v>
      </c>
      <c r="G12" s="11">
        <v>524913.74</v>
      </c>
      <c r="H12" s="11">
        <v>570560.29</v>
      </c>
      <c r="I12" s="11">
        <v>622641.97</v>
      </c>
      <c r="J12" s="11">
        <v>447663.02</v>
      </c>
      <c r="K12" s="11">
        <v>433248.46</v>
      </c>
      <c r="L12" s="11">
        <v>585293.43999999994</v>
      </c>
      <c r="M12" s="11">
        <v>632238.63</v>
      </c>
      <c r="N12" s="5">
        <v>619182.34</v>
      </c>
    </row>
    <row r="13" spans="1:14" x14ac:dyDescent="0.25">
      <c r="A13" s="21"/>
      <c r="B13" s="94" t="s">
        <v>6</v>
      </c>
      <c r="C13" s="2">
        <v>9461.2199999999993</v>
      </c>
      <c r="D13" s="2">
        <v>9654.6</v>
      </c>
      <c r="E13" s="2">
        <v>8929.9500000000007</v>
      </c>
      <c r="F13" s="7">
        <v>11842.58</v>
      </c>
      <c r="G13" s="7">
        <v>7900.85</v>
      </c>
      <c r="H13" s="7">
        <v>12208.24</v>
      </c>
      <c r="I13" s="7">
        <v>7181.01</v>
      </c>
      <c r="J13" s="7">
        <v>0</v>
      </c>
      <c r="K13" s="7">
        <v>0</v>
      </c>
      <c r="L13" s="7">
        <v>6433.37</v>
      </c>
      <c r="M13" s="7">
        <v>7143.57</v>
      </c>
      <c r="N13" s="6">
        <v>6351.01</v>
      </c>
    </row>
    <row r="14" spans="1:14" x14ac:dyDescent="0.25">
      <c r="A14" s="21"/>
      <c r="B14" s="94" t="s">
        <v>7</v>
      </c>
      <c r="C14" s="2">
        <v>1700</v>
      </c>
      <c r="D14" s="2">
        <v>1875</v>
      </c>
      <c r="E14" s="2">
        <v>1875</v>
      </c>
      <c r="F14" s="7">
        <v>1875</v>
      </c>
      <c r="G14" s="7">
        <v>1875</v>
      </c>
      <c r="H14" s="7">
        <v>1875</v>
      </c>
      <c r="I14" s="7">
        <v>1875</v>
      </c>
      <c r="J14" s="7">
        <v>937.5</v>
      </c>
      <c r="K14" s="7">
        <v>937.5</v>
      </c>
      <c r="L14" s="7">
        <v>1875</v>
      </c>
      <c r="M14" s="7">
        <v>1875</v>
      </c>
      <c r="N14" s="6">
        <v>1875</v>
      </c>
    </row>
    <row r="15" spans="1:14" x14ac:dyDescent="0.25">
      <c r="A15" s="57"/>
      <c r="B15" s="95" t="s">
        <v>8</v>
      </c>
      <c r="C15" s="30">
        <v>25500</v>
      </c>
      <c r="D15" s="30">
        <v>0</v>
      </c>
      <c r="E15" s="30">
        <v>0</v>
      </c>
      <c r="F15" s="7">
        <v>0</v>
      </c>
      <c r="G15" s="7">
        <v>0</v>
      </c>
      <c r="H15" s="7">
        <f>57000+1500</f>
        <v>58500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v>0</v>
      </c>
    </row>
    <row r="16" spans="1:14" x14ac:dyDescent="0.25">
      <c r="A16" s="57"/>
      <c r="B16" s="95" t="s">
        <v>41</v>
      </c>
      <c r="C16" s="30">
        <v>0</v>
      </c>
      <c r="D16" s="30">
        <v>0</v>
      </c>
      <c r="E16" s="30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v>0</v>
      </c>
    </row>
    <row r="17" spans="1:14" x14ac:dyDescent="0.25">
      <c r="A17" s="57"/>
      <c r="B17" s="95" t="s">
        <v>34</v>
      </c>
      <c r="C17" s="30">
        <v>0</v>
      </c>
      <c r="D17" s="30">
        <v>0</v>
      </c>
      <c r="E17" s="30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v>0</v>
      </c>
    </row>
    <row r="18" spans="1:14" ht="15" customHeight="1" x14ac:dyDescent="0.25">
      <c r="A18" s="57"/>
      <c r="B18" s="95" t="s">
        <v>24</v>
      </c>
      <c r="C18" s="30">
        <v>0</v>
      </c>
      <c r="D18" s="30">
        <v>3360.57</v>
      </c>
      <c r="E18" s="30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18811.580000000002</v>
      </c>
      <c r="M18" s="7">
        <v>13630.62</v>
      </c>
      <c r="N18" s="6">
        <v>0</v>
      </c>
    </row>
    <row r="19" spans="1:14" x14ac:dyDescent="0.25">
      <c r="A19" s="57"/>
      <c r="B19" s="95" t="s">
        <v>18</v>
      </c>
      <c r="C19" s="30">
        <v>0</v>
      </c>
      <c r="D19" s="30">
        <v>0</v>
      </c>
      <c r="E19" s="30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1663</v>
      </c>
      <c r="L19" s="7">
        <v>0</v>
      </c>
      <c r="M19" s="7">
        <v>0</v>
      </c>
      <c r="N19" s="6">
        <v>0</v>
      </c>
    </row>
    <row r="20" spans="1:14" x14ac:dyDescent="0.25">
      <c r="A20" s="57"/>
      <c r="B20" s="95" t="s">
        <v>22</v>
      </c>
      <c r="C20" s="30">
        <v>0</v>
      </c>
      <c r="D20" s="30">
        <v>0</v>
      </c>
      <c r="E20" s="30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v>20343.150000000001</v>
      </c>
    </row>
    <row r="21" spans="1:14" x14ac:dyDescent="0.25">
      <c r="A21" s="57"/>
      <c r="B21" s="95" t="s">
        <v>52</v>
      </c>
      <c r="C21" s="30">
        <v>0</v>
      </c>
      <c r="D21" s="30">
        <v>0</v>
      </c>
      <c r="E21" s="30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10000</v>
      </c>
      <c r="M21" s="7">
        <v>0</v>
      </c>
      <c r="N21" s="6">
        <v>0</v>
      </c>
    </row>
    <row r="22" spans="1:14" x14ac:dyDescent="0.25">
      <c r="A22" s="57"/>
      <c r="B22" s="95" t="s">
        <v>23</v>
      </c>
      <c r="C22" s="30">
        <v>0</v>
      </c>
      <c r="D22" s="30">
        <v>0</v>
      </c>
      <c r="E22" s="30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v>85750</v>
      </c>
    </row>
    <row r="23" spans="1:14" ht="16.5" thickBot="1" x14ac:dyDescent="0.3">
      <c r="A23" s="58"/>
      <c r="B23" s="95" t="s">
        <v>47</v>
      </c>
      <c r="C23" s="30">
        <v>0</v>
      </c>
      <c r="D23" s="30">
        <v>0</v>
      </c>
      <c r="E23" s="30">
        <v>0</v>
      </c>
      <c r="F23" s="97">
        <v>9105.73</v>
      </c>
      <c r="G23" s="97">
        <v>0</v>
      </c>
      <c r="H23" s="97">
        <v>0</v>
      </c>
      <c r="I23" s="97">
        <v>0</v>
      </c>
      <c r="J23" s="97">
        <v>0</v>
      </c>
      <c r="K23" s="97">
        <v>54782.53</v>
      </c>
      <c r="L23" s="97">
        <v>850</v>
      </c>
      <c r="M23" s="97">
        <v>0</v>
      </c>
      <c r="N23" s="98">
        <v>0</v>
      </c>
    </row>
    <row r="24" spans="1:14" x14ac:dyDescent="0.25">
      <c r="A24" s="65"/>
      <c r="B24" s="95" t="s">
        <v>62</v>
      </c>
      <c r="C24" s="30">
        <v>0</v>
      </c>
      <c r="D24" s="30">
        <v>5200</v>
      </c>
      <c r="E24" s="30">
        <v>5920</v>
      </c>
      <c r="F24" s="97">
        <v>0</v>
      </c>
      <c r="G24" s="97">
        <v>4000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8">
        <v>0</v>
      </c>
    </row>
    <row r="25" spans="1:14" ht="16.5" thickBot="1" x14ac:dyDescent="0.3">
      <c r="A25" s="65"/>
      <c r="B25" s="96" t="s">
        <v>86</v>
      </c>
      <c r="C25" s="31">
        <v>0</v>
      </c>
      <c r="D25" s="31">
        <v>0</v>
      </c>
      <c r="E25" s="31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00">
        <v>14085</v>
      </c>
    </row>
    <row r="26" spans="1:14" ht="15.75" customHeight="1" thickBot="1" x14ac:dyDescent="0.3">
      <c r="B26" s="3"/>
      <c r="C26" s="4"/>
      <c r="D26" s="4"/>
      <c r="E26" s="4"/>
    </row>
    <row r="27" spans="1:14" x14ac:dyDescent="0.25">
      <c r="A27" s="22"/>
      <c r="B27" s="53" t="s">
        <v>68</v>
      </c>
      <c r="C27" s="5">
        <f>C12+D12+E12+F12+G12+H12+I12+J12+K12+L12+M12+N12</f>
        <v>6608664.0100000007</v>
      </c>
    </row>
    <row r="28" spans="1:14" ht="21.75" customHeight="1" x14ac:dyDescent="0.25">
      <c r="A28" s="10"/>
      <c r="B28" s="54" t="s">
        <v>78</v>
      </c>
      <c r="C28" s="6">
        <f>C13+D13+E13+F13+G13+H13+I13+J13+K13+L13+N13+M13</f>
        <v>87106.4</v>
      </c>
      <c r="E28" s="27"/>
    </row>
    <row r="29" spans="1:14" ht="22.5" customHeight="1" x14ac:dyDescent="0.25">
      <c r="A29" s="10"/>
      <c r="B29" s="55" t="s">
        <v>79</v>
      </c>
      <c r="C29" s="6">
        <f>C14+D14+E14+F14+G14+H14+I14+J14+K14+L14+M14+N14</f>
        <v>20450</v>
      </c>
      <c r="E29" s="44"/>
    </row>
    <row r="30" spans="1:14" ht="31.5" customHeight="1" x14ac:dyDescent="0.25">
      <c r="A30" s="10"/>
      <c r="B30" s="54" t="s">
        <v>36</v>
      </c>
      <c r="C30" s="6">
        <f>C15+C16+C17+C18+C19+C20+C21+C22+D15+D16+D17+D18+D19+D20+D21+D22+E15+E16+E17+E19+E18+E20+E21+E22+F15+F16+F17+F18+F19+F20+F21+F22+G15+G16+G17+G18+G19+G20+G21+G22+H15+H16+H17+H18+H19+H20+H21+H22+I15+I16+I17+I18+I19+I20+I21+I22+J15+J16+J17+J18+J19+J20+J21+J22+K15+K16+K17+K18+K19+K20+K21+K22+L15+L16+L17+L18+L19+L20+L21+L22+M15+M16+M17+M18+M19+M20+M21+M22+N15+N16+N17+N18+N19+N20+N21+N22</f>
        <v>237558.92</v>
      </c>
    </row>
    <row r="31" spans="1:14" ht="18" customHeight="1" x14ac:dyDescent="0.25">
      <c r="A31" s="10"/>
      <c r="B31" s="54" t="s">
        <v>47</v>
      </c>
      <c r="C31" s="6">
        <f>C23+D23+E23+F23+G23+H23+I23+J23+K23+L23+M23+N23</f>
        <v>64738.259999999995</v>
      </c>
      <c r="D31" s="27"/>
    </row>
    <row r="32" spans="1:14" ht="18" customHeight="1" x14ac:dyDescent="0.25">
      <c r="A32" s="10"/>
      <c r="B32" s="54" t="s">
        <v>62</v>
      </c>
      <c r="C32" s="6">
        <f>C24+D24+E24+F24+G24+H24+I24+J24+K24+L24+M24+N24</f>
        <v>15120</v>
      </c>
    </row>
    <row r="33" spans="1:14" ht="18" customHeight="1" thickBot="1" x14ac:dyDescent="0.3">
      <c r="A33" s="10"/>
      <c r="B33" s="56" t="s">
        <v>86</v>
      </c>
      <c r="C33" s="45">
        <f>C25+D25+E25+F25+G25+H25+I25+J25+K25+L25+M25+N25</f>
        <v>14085</v>
      </c>
    </row>
    <row r="34" spans="1:14" ht="16.5" thickBot="1" x14ac:dyDescent="0.3">
      <c r="A34" s="23"/>
      <c r="B34" s="51" t="s">
        <v>9</v>
      </c>
      <c r="C34" s="52">
        <f>SUM(C27:C33)</f>
        <v>7047722.5900000008</v>
      </c>
      <c r="D34" s="27"/>
    </row>
    <row r="36" spans="1:14" ht="16.5" thickBot="1" x14ac:dyDescent="0.3">
      <c r="B36" s="142" t="s">
        <v>11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</row>
    <row r="37" spans="1:14" ht="16.5" thickBot="1" x14ac:dyDescent="0.3">
      <c r="B37" s="153" t="s">
        <v>12</v>
      </c>
      <c r="C37" s="105" t="s">
        <v>4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1:14" ht="16.5" thickBot="1" x14ac:dyDescent="0.3">
      <c r="B38" s="154"/>
      <c r="C38" s="79" t="s">
        <v>59</v>
      </c>
      <c r="D38" s="80" t="s">
        <v>60</v>
      </c>
      <c r="E38" s="80" t="s">
        <v>61</v>
      </c>
      <c r="F38" s="80" t="s">
        <v>65</v>
      </c>
      <c r="G38" s="80" t="s">
        <v>66</v>
      </c>
      <c r="H38" s="80" t="s">
        <v>67</v>
      </c>
      <c r="I38" s="80" t="s">
        <v>75</v>
      </c>
      <c r="J38" s="80" t="s">
        <v>76</v>
      </c>
      <c r="K38" s="80" t="s">
        <v>77</v>
      </c>
      <c r="L38" s="80" t="s">
        <v>81</v>
      </c>
      <c r="M38" s="80" t="s">
        <v>80</v>
      </c>
      <c r="N38" s="81" t="s">
        <v>82</v>
      </c>
    </row>
    <row r="39" spans="1:14" ht="16.5" thickBot="1" x14ac:dyDescent="0.3">
      <c r="B39" s="10" t="s">
        <v>85</v>
      </c>
      <c r="C39" s="76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f>8000+2000</f>
        <v>10000</v>
      </c>
      <c r="M39" s="77">
        <v>300</v>
      </c>
      <c r="N39" s="78">
        <v>3000</v>
      </c>
    </row>
    <row r="40" spans="1:14" ht="16.5" thickBot="1" x14ac:dyDescent="0.3">
      <c r="A40" s="24"/>
      <c r="B40" s="13" t="s">
        <v>9</v>
      </c>
      <c r="C40" s="145">
        <f>C39+D39+E39+F39+G39+H39+I39+J39+K39+L39+M39+N39</f>
        <v>13300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7"/>
    </row>
    <row r="42" spans="1:14" ht="16.5" thickBot="1" x14ac:dyDescent="0.3">
      <c r="B42" s="148" t="s">
        <v>16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14" ht="16.5" thickBot="1" x14ac:dyDescent="0.3">
      <c r="A43" s="20"/>
      <c r="B43" s="149" t="s">
        <v>20</v>
      </c>
      <c r="C43" s="105" t="s">
        <v>4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7"/>
    </row>
    <row r="44" spans="1:14" ht="16.5" thickBot="1" x14ac:dyDescent="0.3">
      <c r="A44" s="32"/>
      <c r="B44" s="150"/>
      <c r="C44" s="66" t="s">
        <v>59</v>
      </c>
      <c r="D44" s="67" t="s">
        <v>60</v>
      </c>
      <c r="E44" s="67" t="s">
        <v>61</v>
      </c>
      <c r="F44" s="67" t="s">
        <v>65</v>
      </c>
      <c r="G44" s="67" t="s">
        <v>66</v>
      </c>
      <c r="H44" s="67" t="s">
        <v>67</v>
      </c>
      <c r="I44" s="67" t="s">
        <v>75</v>
      </c>
      <c r="J44" s="67" t="s">
        <v>76</v>
      </c>
      <c r="K44" s="67" t="s">
        <v>77</v>
      </c>
      <c r="L44" s="67" t="s">
        <v>81</v>
      </c>
      <c r="M44" s="67" t="s">
        <v>80</v>
      </c>
      <c r="N44" s="68" t="s">
        <v>82</v>
      </c>
    </row>
    <row r="45" spans="1:14" x14ac:dyDescent="0.25">
      <c r="A45" s="20"/>
      <c r="B45" s="34" t="s">
        <v>14</v>
      </c>
      <c r="C45" s="73">
        <v>30000</v>
      </c>
      <c r="D45" s="11">
        <v>40000</v>
      </c>
      <c r="E45" s="11">
        <f>30000</f>
        <v>30000</v>
      </c>
      <c r="F45" s="11">
        <v>25000</v>
      </c>
      <c r="G45" s="11">
        <v>25000</v>
      </c>
      <c r="H45" s="11">
        <v>40000</v>
      </c>
      <c r="I45" s="11">
        <v>20000</v>
      </c>
      <c r="J45" s="11">
        <v>20000</v>
      </c>
      <c r="K45" s="11">
        <v>10000</v>
      </c>
      <c r="L45" s="11">
        <v>0</v>
      </c>
      <c r="M45" s="11">
        <v>0</v>
      </c>
      <c r="N45" s="5">
        <v>20405.64</v>
      </c>
    </row>
    <row r="46" spans="1:14" x14ac:dyDescent="0.25">
      <c r="A46" s="21"/>
      <c r="B46" s="35" t="s">
        <v>13</v>
      </c>
      <c r="C46" s="25">
        <v>0</v>
      </c>
      <c r="D46" s="7">
        <v>0</v>
      </c>
      <c r="E46" s="7">
        <f>135606.26+132251.44+72642.3</f>
        <v>340500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91">
        <f>90494.2+92956.82+6716.87+55629.96+27859.7+15000+60735.8</f>
        <v>349393.35</v>
      </c>
    </row>
    <row r="47" spans="1:14" x14ac:dyDescent="0.25">
      <c r="A47" s="21"/>
      <c r="B47" s="35" t="s">
        <v>46</v>
      </c>
      <c r="C47" s="25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25000</v>
      </c>
      <c r="J47" s="7">
        <v>0</v>
      </c>
      <c r="K47" s="7">
        <v>0</v>
      </c>
      <c r="L47" s="7">
        <v>0</v>
      </c>
      <c r="M47" s="7">
        <v>0</v>
      </c>
      <c r="N47" s="6">
        <v>0</v>
      </c>
    </row>
    <row r="48" spans="1:14" x14ac:dyDescent="0.25">
      <c r="A48" s="21"/>
      <c r="B48" s="35" t="s">
        <v>37</v>
      </c>
      <c r="C48" s="25">
        <v>36985.96</v>
      </c>
      <c r="D48" s="7">
        <v>40077</v>
      </c>
      <c r="E48" s="7">
        <v>40194.449999999997</v>
      </c>
      <c r="F48" s="7">
        <v>52951.81</v>
      </c>
      <c r="G48" s="7">
        <v>37666.839999999997</v>
      </c>
      <c r="H48" s="7">
        <v>54005.94</v>
      </c>
      <c r="I48" s="7">
        <v>53461.08</v>
      </c>
      <c r="J48" s="7">
        <v>0</v>
      </c>
      <c r="K48" s="7">
        <f>1713.92+13337.22+81484.04</f>
        <v>96535.18</v>
      </c>
      <c r="L48" s="7">
        <v>0</v>
      </c>
      <c r="M48" s="7">
        <v>0</v>
      </c>
      <c r="N48" s="6">
        <v>0</v>
      </c>
    </row>
    <row r="49" spans="1:14" x14ac:dyDescent="0.25">
      <c r="A49" s="21"/>
      <c r="B49" s="35" t="s">
        <v>45</v>
      </c>
      <c r="C49" s="25">
        <v>771.61</v>
      </c>
      <c r="D49" s="7">
        <v>771.61</v>
      </c>
      <c r="E49" s="7">
        <v>771.61</v>
      </c>
      <c r="F49" s="7">
        <v>771.61</v>
      </c>
      <c r="G49" s="7">
        <v>771.61</v>
      </c>
      <c r="H49" s="7">
        <v>771.61</v>
      </c>
      <c r="I49" s="7">
        <v>771.61</v>
      </c>
      <c r="J49" s="7">
        <v>771.61</v>
      </c>
      <c r="K49" s="7">
        <v>0</v>
      </c>
      <c r="L49" s="7">
        <v>0</v>
      </c>
      <c r="M49" s="7">
        <v>771.61</v>
      </c>
      <c r="N49" s="6">
        <v>771.61</v>
      </c>
    </row>
    <row r="50" spans="1:14" ht="16.5" thickBot="1" x14ac:dyDescent="0.3">
      <c r="A50" s="21"/>
      <c r="B50" s="35" t="s">
        <v>15</v>
      </c>
      <c r="C50" s="74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21120</v>
      </c>
      <c r="J50" s="46">
        <v>0</v>
      </c>
      <c r="K50" s="46">
        <v>0</v>
      </c>
      <c r="L50" s="46">
        <v>0</v>
      </c>
      <c r="M50" s="46">
        <v>0</v>
      </c>
      <c r="N50" s="45">
        <v>0</v>
      </c>
    </row>
    <row r="51" spans="1:14" ht="9.75" hidden="1" customHeight="1" x14ac:dyDescent="0.25">
      <c r="A51" s="21"/>
      <c r="B51" s="21"/>
      <c r="C51" s="82"/>
      <c r="D51" s="83"/>
      <c r="E51" s="83"/>
      <c r="F51" s="84"/>
      <c r="G51" s="84"/>
      <c r="H51" s="84"/>
      <c r="I51" s="84"/>
      <c r="J51" s="84"/>
      <c r="K51" s="84"/>
      <c r="L51" s="84"/>
      <c r="M51" s="84"/>
      <c r="N51" s="85"/>
    </row>
    <row r="52" spans="1:14" x14ac:dyDescent="0.25">
      <c r="A52" s="21"/>
      <c r="B52" s="35" t="s">
        <v>14</v>
      </c>
      <c r="C52" s="130">
        <f>C45+D45+E45+F45+G45+H45+I45+J45+K45+L45+M45+N45</f>
        <v>260405.64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2"/>
    </row>
    <row r="53" spans="1:14" x14ac:dyDescent="0.25">
      <c r="A53" s="21"/>
      <c r="B53" s="35" t="s">
        <v>13</v>
      </c>
      <c r="C53" s="130">
        <f>C46+D46+E46+F46+G46+H46+I46+J46+K46+L46+M46+N46</f>
        <v>689893.35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2"/>
    </row>
    <row r="54" spans="1:14" x14ac:dyDescent="0.25">
      <c r="A54" s="32"/>
      <c r="B54" s="35" t="s">
        <v>46</v>
      </c>
      <c r="C54" s="130">
        <f t="shared" ref="C54:C57" si="0">C47+D47+E47+F47+G47+H47+I47+J47+K47+L47+M47+N47</f>
        <v>25000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2"/>
    </row>
    <row r="55" spans="1:14" x14ac:dyDescent="0.25">
      <c r="A55" s="32"/>
      <c r="B55" s="12" t="s">
        <v>37</v>
      </c>
      <c r="C55" s="130">
        <f t="shared" si="0"/>
        <v>411878.25999999995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2"/>
    </row>
    <row r="56" spans="1:14" x14ac:dyDescent="0.25">
      <c r="A56" s="32"/>
      <c r="B56" s="12" t="s">
        <v>45</v>
      </c>
      <c r="C56" s="130">
        <f t="shared" si="0"/>
        <v>7716.0999999999985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2"/>
    </row>
    <row r="57" spans="1:14" ht="16.5" thickBot="1" x14ac:dyDescent="0.3">
      <c r="A57" s="33"/>
      <c r="B57" s="36" t="s">
        <v>15</v>
      </c>
      <c r="C57" s="133">
        <f t="shared" si="0"/>
        <v>21120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5"/>
    </row>
    <row r="58" spans="1:14" ht="16.5" thickBot="1" x14ac:dyDescent="0.3">
      <c r="A58" s="23"/>
      <c r="B58" s="37" t="s">
        <v>9</v>
      </c>
      <c r="C58" s="136">
        <f>SUM(C52:C57)</f>
        <v>1416013.35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8"/>
    </row>
    <row r="59" spans="1:14" x14ac:dyDescent="0.25">
      <c r="F59" s="27"/>
      <c r="G59" s="27"/>
      <c r="H59" s="27"/>
    </row>
    <row r="60" spans="1:14" ht="16.5" thickBot="1" x14ac:dyDescent="0.3">
      <c r="B60" s="139" t="s">
        <v>17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4" ht="16.5" thickBot="1" x14ac:dyDescent="0.3">
      <c r="B61" s="153" t="s">
        <v>21</v>
      </c>
      <c r="C61" s="105" t="s">
        <v>4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7"/>
    </row>
    <row r="62" spans="1:14" ht="16.5" thickBot="1" x14ac:dyDescent="0.3">
      <c r="B62" s="154"/>
      <c r="C62" s="79" t="s">
        <v>59</v>
      </c>
      <c r="D62" s="80" t="s">
        <v>60</v>
      </c>
      <c r="E62" s="80" t="s">
        <v>61</v>
      </c>
      <c r="F62" s="80" t="s">
        <v>65</v>
      </c>
      <c r="G62" s="80" t="s">
        <v>66</v>
      </c>
      <c r="H62" s="80" t="s">
        <v>67</v>
      </c>
      <c r="I62" s="80" t="s">
        <v>75</v>
      </c>
      <c r="J62" s="80" t="s">
        <v>76</v>
      </c>
      <c r="K62" s="80" t="s">
        <v>77</v>
      </c>
      <c r="L62" s="80" t="s">
        <v>81</v>
      </c>
      <c r="M62" s="80" t="s">
        <v>80</v>
      </c>
      <c r="N62" s="81" t="s">
        <v>82</v>
      </c>
    </row>
    <row r="63" spans="1:14" ht="16.5" thickBot="1" x14ac:dyDescent="0.3">
      <c r="B63" s="10" t="s">
        <v>33</v>
      </c>
      <c r="C63" s="76">
        <v>0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8">
        <v>0</v>
      </c>
    </row>
    <row r="64" spans="1:14" ht="16.5" thickBot="1" x14ac:dyDescent="0.3">
      <c r="B64" s="14" t="s">
        <v>9</v>
      </c>
      <c r="C64" s="122">
        <f>C63+D63+E63+F63+G63+H63+I63+J63+K63+L63+M63+N63</f>
        <v>0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4"/>
    </row>
    <row r="66" spans="1:14" ht="16.5" thickBot="1" x14ac:dyDescent="0.3">
      <c r="B66" s="128" t="s">
        <v>11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</row>
    <row r="67" spans="1:14" ht="16.5" thickBot="1" x14ac:dyDescent="0.3">
      <c r="A67" s="22"/>
      <c r="B67" s="153" t="s">
        <v>93</v>
      </c>
      <c r="C67" s="105" t="s">
        <v>4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1:14" ht="16.5" thickBot="1" x14ac:dyDescent="0.3">
      <c r="A68" s="10"/>
      <c r="B68" s="154"/>
      <c r="C68" s="66" t="s">
        <v>59</v>
      </c>
      <c r="D68" s="67" t="s">
        <v>60</v>
      </c>
      <c r="E68" s="67" t="s">
        <v>61</v>
      </c>
      <c r="F68" s="67" t="s">
        <v>65</v>
      </c>
      <c r="G68" s="67" t="s">
        <v>66</v>
      </c>
      <c r="H68" s="67" t="s">
        <v>67</v>
      </c>
      <c r="I68" s="67" t="s">
        <v>75</v>
      </c>
      <c r="J68" s="67" t="s">
        <v>76</v>
      </c>
      <c r="K68" s="67" t="s">
        <v>77</v>
      </c>
      <c r="L68" s="67" t="s">
        <v>81</v>
      </c>
      <c r="M68" s="67" t="s">
        <v>80</v>
      </c>
      <c r="N68" s="68" t="s">
        <v>82</v>
      </c>
    </row>
    <row r="69" spans="1:14" ht="16.5" thickBot="1" x14ac:dyDescent="0.3">
      <c r="A69" s="10"/>
      <c r="B69" s="10" t="s">
        <v>5</v>
      </c>
      <c r="C69" s="47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8000</v>
      </c>
      <c r="M69" s="48">
        <v>2300</v>
      </c>
      <c r="N69" s="50">
        <v>3000</v>
      </c>
    </row>
    <row r="70" spans="1:14" ht="16.5" thickBot="1" x14ac:dyDescent="0.3">
      <c r="A70" s="23"/>
      <c r="B70" s="15" t="s">
        <v>9</v>
      </c>
      <c r="C70" s="125">
        <f>C69+D69+E69+F69+G69+H69+I69+J69+K69+L69+M69+N69</f>
        <v>13300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7"/>
    </row>
    <row r="71" spans="1:14" x14ac:dyDescent="0.25">
      <c r="B71" s="8"/>
      <c r="C71" s="9"/>
      <c r="D71" s="9"/>
      <c r="E71" s="9"/>
    </row>
    <row r="72" spans="1:14" ht="16.5" thickBot="1" x14ac:dyDescent="0.3">
      <c r="B72" s="129" t="s">
        <v>19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1:14" ht="16.5" thickBot="1" x14ac:dyDescent="0.3">
      <c r="B73" s="149" t="s">
        <v>63</v>
      </c>
      <c r="C73" s="105" t="s">
        <v>4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7"/>
    </row>
    <row r="74" spans="1:14" ht="16.5" thickBot="1" x14ac:dyDescent="0.3">
      <c r="B74" s="150"/>
      <c r="C74" s="79" t="s">
        <v>59</v>
      </c>
      <c r="D74" s="80" t="s">
        <v>60</v>
      </c>
      <c r="E74" s="80" t="s">
        <v>61</v>
      </c>
      <c r="F74" s="80" t="s">
        <v>65</v>
      </c>
      <c r="G74" s="80" t="s">
        <v>66</v>
      </c>
      <c r="H74" s="80" t="s">
        <v>67</v>
      </c>
      <c r="I74" s="80" t="s">
        <v>75</v>
      </c>
      <c r="J74" s="80" t="s">
        <v>76</v>
      </c>
      <c r="K74" s="80" t="s">
        <v>77</v>
      </c>
      <c r="L74" s="80" t="s">
        <v>81</v>
      </c>
      <c r="M74" s="80" t="s">
        <v>80</v>
      </c>
      <c r="N74" s="81" t="s">
        <v>82</v>
      </c>
    </row>
    <row r="75" spans="1:14" ht="32.25" thickBot="1" x14ac:dyDescent="0.3">
      <c r="B75" s="86" t="s">
        <v>64</v>
      </c>
      <c r="C75" s="87">
        <f>150+37.5+137.5</f>
        <v>325</v>
      </c>
      <c r="D75" s="88">
        <v>0</v>
      </c>
      <c r="E75" s="88">
        <v>217.4</v>
      </c>
      <c r="F75" s="88">
        <v>0</v>
      </c>
      <c r="G75" s="88">
        <f>150+137.5+26.19+11.31+217.4</f>
        <v>542.4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f>150+137.5+37.5+102.99</f>
        <v>427.99</v>
      </c>
      <c r="N75" s="89">
        <v>0</v>
      </c>
    </row>
    <row r="76" spans="1:14" ht="16.5" thickBot="1" x14ac:dyDescent="0.3">
      <c r="B76" s="16" t="s">
        <v>9</v>
      </c>
      <c r="C76" s="114">
        <f>C75+D75+E75+F75+G75+H75+I75+J75+K75+L75+M75+N75</f>
        <v>1512.79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6"/>
    </row>
    <row r="77" spans="1:14" ht="21" customHeight="1" x14ac:dyDescent="0.25">
      <c r="B77" s="8"/>
      <c r="C77" s="9"/>
      <c r="D77" s="9"/>
      <c r="E77" s="9"/>
    </row>
    <row r="78" spans="1:14" ht="17.25" customHeight="1" thickBot="1" x14ac:dyDescent="0.35">
      <c r="A78" s="26"/>
      <c r="B78" s="117" t="s">
        <v>25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1:14" ht="17.25" customHeight="1" thickBot="1" x14ac:dyDescent="0.35">
      <c r="A79" s="26"/>
      <c r="B79" s="153" t="s">
        <v>26</v>
      </c>
      <c r="C79" s="105" t="s">
        <v>4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7"/>
    </row>
    <row r="80" spans="1:14" ht="21" thickBot="1" x14ac:dyDescent="0.35">
      <c r="A80" s="26"/>
      <c r="B80" s="154"/>
      <c r="C80" s="66" t="s">
        <v>59</v>
      </c>
      <c r="D80" s="67" t="s">
        <v>60</v>
      </c>
      <c r="E80" s="67" t="s">
        <v>61</v>
      </c>
      <c r="F80" s="67" t="s">
        <v>65</v>
      </c>
      <c r="G80" s="67" t="s">
        <v>66</v>
      </c>
      <c r="H80" s="67" t="s">
        <v>67</v>
      </c>
      <c r="I80" s="67" t="s">
        <v>75</v>
      </c>
      <c r="J80" s="67" t="s">
        <v>76</v>
      </c>
      <c r="K80" s="67" t="s">
        <v>77</v>
      </c>
      <c r="L80" s="67" t="s">
        <v>81</v>
      </c>
      <c r="M80" s="67" t="s">
        <v>80</v>
      </c>
      <c r="N80" s="68" t="s">
        <v>82</v>
      </c>
    </row>
    <row r="81" spans="1:14" ht="18" customHeight="1" thickBot="1" x14ac:dyDescent="0.35">
      <c r="A81" s="26"/>
      <c r="B81" s="10" t="s">
        <v>27</v>
      </c>
      <c r="C81" s="47">
        <v>0</v>
      </c>
      <c r="D81" s="49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50">
        <v>0</v>
      </c>
    </row>
    <row r="82" spans="1:14" ht="21" thickBot="1" x14ac:dyDescent="0.35">
      <c r="A82" s="26"/>
      <c r="B82" s="38" t="s">
        <v>9</v>
      </c>
      <c r="C82" s="118">
        <f>C81+D81+E81+F81+G81+H81+I81+J81+K81+L81+M81+N81</f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20"/>
    </row>
    <row r="83" spans="1:14" ht="20.25" x14ac:dyDescent="0.3">
      <c r="A83" s="26"/>
    </row>
    <row r="84" spans="1:14" ht="21" thickBot="1" x14ac:dyDescent="0.35">
      <c r="A84" s="26"/>
      <c r="B84" s="121" t="s">
        <v>28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</row>
    <row r="85" spans="1:14" ht="18" customHeight="1" thickBot="1" x14ac:dyDescent="0.35">
      <c r="A85" s="26"/>
      <c r="B85" s="153" t="s">
        <v>29</v>
      </c>
      <c r="C85" s="105" t="s">
        <v>4</v>
      </c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7"/>
    </row>
    <row r="86" spans="1:14" ht="19.5" customHeight="1" thickBot="1" x14ac:dyDescent="0.35">
      <c r="A86" s="26"/>
      <c r="B86" s="154"/>
      <c r="C86" s="66" t="s">
        <v>59</v>
      </c>
      <c r="D86" s="67" t="s">
        <v>60</v>
      </c>
      <c r="E86" s="67" t="s">
        <v>61</v>
      </c>
      <c r="F86" s="67" t="s">
        <v>65</v>
      </c>
      <c r="G86" s="67" t="s">
        <v>66</v>
      </c>
      <c r="H86" s="67" t="s">
        <v>67</v>
      </c>
      <c r="I86" s="67" t="s">
        <v>75</v>
      </c>
      <c r="J86" s="67" t="s">
        <v>76</v>
      </c>
      <c r="K86" s="67" t="s">
        <v>77</v>
      </c>
      <c r="L86" s="67" t="s">
        <v>81</v>
      </c>
      <c r="M86" s="67" t="s">
        <v>80</v>
      </c>
      <c r="N86" s="68" t="s">
        <v>82</v>
      </c>
    </row>
    <row r="87" spans="1:14" ht="21" thickBot="1" x14ac:dyDescent="0.35">
      <c r="A87" s="26"/>
      <c r="B87" s="10" t="s">
        <v>30</v>
      </c>
      <c r="C87" s="47">
        <v>48903.27</v>
      </c>
      <c r="D87" s="48">
        <v>60412.73</v>
      </c>
      <c r="E87" s="48">
        <v>59998</v>
      </c>
      <c r="F87" s="48">
        <v>61462</v>
      </c>
      <c r="G87" s="48">
        <v>52147</v>
      </c>
      <c r="H87" s="48">
        <v>51230</v>
      </c>
      <c r="I87" s="48">
        <v>56374</v>
      </c>
      <c r="J87" s="48">
        <v>22576</v>
      </c>
      <c r="K87" s="48">
        <v>24892</v>
      </c>
      <c r="L87" s="48">
        <v>58070</v>
      </c>
      <c r="M87" s="48">
        <v>57835</v>
      </c>
      <c r="N87" s="50">
        <v>63949.16</v>
      </c>
    </row>
    <row r="88" spans="1:14" ht="21" thickBot="1" x14ac:dyDescent="0.35">
      <c r="A88" s="26"/>
      <c r="B88" s="39" t="s">
        <v>9</v>
      </c>
      <c r="C88" s="156">
        <f>C87+D87+E87+F87+G87+H87+I87+J87+K87+L87+M87+N87</f>
        <v>617849.16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8"/>
    </row>
    <row r="89" spans="1:14" ht="20.25" x14ac:dyDescent="0.3">
      <c r="A89" s="26"/>
    </row>
    <row r="90" spans="1:14" ht="16.5" customHeight="1" thickBot="1" x14ac:dyDescent="0.35">
      <c r="A90" s="26"/>
      <c r="B90" s="159" t="s">
        <v>31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</row>
    <row r="91" spans="1:14" ht="21" thickBot="1" x14ac:dyDescent="0.35">
      <c r="A91" s="26"/>
      <c r="B91" s="149" t="s">
        <v>32</v>
      </c>
      <c r="C91" s="105" t="s">
        <v>4</v>
      </c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7"/>
    </row>
    <row r="92" spans="1:14" ht="21" thickBot="1" x14ac:dyDescent="0.35">
      <c r="A92" s="26"/>
      <c r="B92" s="150"/>
      <c r="C92" s="79" t="s">
        <v>59</v>
      </c>
      <c r="D92" s="80" t="s">
        <v>60</v>
      </c>
      <c r="E92" s="80" t="s">
        <v>61</v>
      </c>
      <c r="F92" s="80" t="s">
        <v>65</v>
      </c>
      <c r="G92" s="80" t="s">
        <v>66</v>
      </c>
      <c r="H92" s="80" t="s">
        <v>67</v>
      </c>
      <c r="I92" s="80" t="s">
        <v>75</v>
      </c>
      <c r="J92" s="80" t="s">
        <v>76</v>
      </c>
      <c r="K92" s="80" t="s">
        <v>77</v>
      </c>
      <c r="L92" s="80" t="s">
        <v>81</v>
      </c>
      <c r="M92" s="80" t="s">
        <v>80</v>
      </c>
      <c r="N92" s="81" t="s">
        <v>82</v>
      </c>
    </row>
    <row r="93" spans="1:14" ht="21" thickBot="1" x14ac:dyDescent="0.35">
      <c r="A93" s="26"/>
      <c r="B93" s="10" t="s">
        <v>35</v>
      </c>
      <c r="C93" s="76">
        <v>1200</v>
      </c>
      <c r="D93" s="90">
        <v>900</v>
      </c>
      <c r="E93" s="90">
        <v>1200</v>
      </c>
      <c r="F93" s="77">
        <v>800</v>
      </c>
      <c r="G93" s="77">
        <v>900</v>
      </c>
      <c r="H93" s="77">
        <v>900</v>
      </c>
      <c r="I93" s="77">
        <v>500</v>
      </c>
      <c r="J93" s="77">
        <v>900</v>
      </c>
      <c r="K93" s="77">
        <v>300</v>
      </c>
      <c r="L93" s="77">
        <v>600</v>
      </c>
      <c r="M93" s="77">
        <v>800</v>
      </c>
      <c r="N93" s="78">
        <v>900</v>
      </c>
    </row>
    <row r="94" spans="1:14" ht="21" thickBot="1" x14ac:dyDescent="0.35">
      <c r="A94" s="26"/>
      <c r="B94" s="40" t="s">
        <v>9</v>
      </c>
      <c r="C94" s="168">
        <f>C93+D93+E93+F93+G93+H93+I93+J93+K93+L93+M93+N93</f>
        <v>9900</v>
      </c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70"/>
    </row>
    <row r="95" spans="1:14" ht="20.25" x14ac:dyDescent="0.3">
      <c r="A95" s="26"/>
    </row>
    <row r="96" spans="1:14" ht="17.25" customHeight="1" thickBot="1" x14ac:dyDescent="0.35">
      <c r="A96" s="26"/>
      <c r="B96" s="171" t="s">
        <v>43</v>
      </c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</row>
    <row r="97" spans="1:14" ht="21" thickBot="1" x14ac:dyDescent="0.35">
      <c r="A97" s="26"/>
      <c r="B97" s="149" t="s">
        <v>50</v>
      </c>
      <c r="C97" s="105" t="s">
        <v>4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7"/>
    </row>
    <row r="98" spans="1:14" ht="21" thickBot="1" x14ac:dyDescent="0.35">
      <c r="A98" s="26"/>
      <c r="B98" s="150"/>
      <c r="C98" s="66" t="s">
        <v>59</v>
      </c>
      <c r="D98" s="67" t="s">
        <v>60</v>
      </c>
      <c r="E98" s="67" t="s">
        <v>61</v>
      </c>
      <c r="F98" s="67" t="s">
        <v>65</v>
      </c>
      <c r="G98" s="67" t="s">
        <v>66</v>
      </c>
      <c r="H98" s="67" t="s">
        <v>67</v>
      </c>
      <c r="I98" s="67" t="s">
        <v>75</v>
      </c>
      <c r="J98" s="67" t="s">
        <v>76</v>
      </c>
      <c r="K98" s="67" t="s">
        <v>77</v>
      </c>
      <c r="L98" s="67" t="s">
        <v>81</v>
      </c>
      <c r="M98" s="67" t="s">
        <v>80</v>
      </c>
      <c r="N98" s="68" t="s">
        <v>82</v>
      </c>
    </row>
    <row r="99" spans="1:14" ht="21" thickBot="1" x14ac:dyDescent="0.35">
      <c r="A99" s="26"/>
      <c r="B99" s="10" t="s">
        <v>44</v>
      </c>
      <c r="C99" s="47">
        <f>385.37+3.51</f>
        <v>388.88</v>
      </c>
      <c r="D99" s="48">
        <v>3.73</v>
      </c>
      <c r="E99" s="48">
        <v>0</v>
      </c>
      <c r="F99" s="48">
        <v>0</v>
      </c>
      <c r="G99" s="48">
        <v>419.77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181</v>
      </c>
      <c r="N99" s="50">
        <v>126.84</v>
      </c>
    </row>
    <row r="100" spans="1:14" ht="21" thickBot="1" x14ac:dyDescent="0.35">
      <c r="A100" s="42"/>
      <c r="B100" s="43" t="s">
        <v>9</v>
      </c>
      <c r="C100" s="181">
        <f>C99+D99+E99+F99+G99+H99+I99+J99+K99+L99+M99+N99</f>
        <v>1120.22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3"/>
    </row>
    <row r="101" spans="1:14" ht="20.25" x14ac:dyDescent="0.3">
      <c r="A101" s="26"/>
    </row>
    <row r="102" spans="1:14" ht="19.5" customHeight="1" thickBot="1" x14ac:dyDescent="0.35">
      <c r="A102" s="26"/>
      <c r="B102" s="160" t="s">
        <v>48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</row>
    <row r="103" spans="1:14" ht="21" thickBot="1" x14ac:dyDescent="0.35">
      <c r="A103" s="26"/>
      <c r="B103" s="149" t="s">
        <v>49</v>
      </c>
      <c r="C103" s="105" t="s">
        <v>4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7"/>
    </row>
    <row r="104" spans="1:14" ht="21" thickBot="1" x14ac:dyDescent="0.35">
      <c r="A104" s="26"/>
      <c r="B104" s="150"/>
      <c r="C104" s="66" t="s">
        <v>59</v>
      </c>
      <c r="D104" s="67" t="s">
        <v>60</v>
      </c>
      <c r="E104" s="67" t="s">
        <v>61</v>
      </c>
      <c r="F104" s="67" t="s">
        <v>65</v>
      </c>
      <c r="G104" s="67" t="s">
        <v>66</v>
      </c>
      <c r="H104" s="67" t="s">
        <v>67</v>
      </c>
      <c r="I104" s="67" t="s">
        <v>75</v>
      </c>
      <c r="J104" s="67" t="s">
        <v>76</v>
      </c>
      <c r="K104" s="67" t="s">
        <v>77</v>
      </c>
      <c r="L104" s="67" t="s">
        <v>81</v>
      </c>
      <c r="M104" s="67" t="s">
        <v>80</v>
      </c>
      <c r="N104" s="68" t="s">
        <v>82</v>
      </c>
    </row>
    <row r="105" spans="1:14" ht="21" thickBot="1" x14ac:dyDescent="0.35">
      <c r="A105" s="26"/>
      <c r="B105" s="10" t="s">
        <v>51</v>
      </c>
      <c r="C105" s="47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50">
        <v>2750</v>
      </c>
    </row>
    <row r="106" spans="1:14" ht="21" thickBot="1" x14ac:dyDescent="0.35">
      <c r="A106" s="26"/>
      <c r="B106" s="59" t="s">
        <v>9</v>
      </c>
      <c r="C106" s="161">
        <f>C105+D105+E105+F105+G105+H105+I105+J105+K105+L105+M105+N105</f>
        <v>2750</v>
      </c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3"/>
    </row>
    <row r="107" spans="1:14" ht="19.5" customHeight="1" x14ac:dyDescent="0.3">
      <c r="A107" s="26"/>
      <c r="B107" s="26"/>
      <c r="C107" s="26"/>
      <c r="D107" s="26"/>
    </row>
    <row r="108" spans="1:14" ht="19.5" customHeight="1" thickBot="1" x14ac:dyDescent="0.35">
      <c r="A108" s="26"/>
      <c r="B108" s="164" t="s">
        <v>92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</row>
    <row r="109" spans="1:14" ht="19.5" customHeight="1" thickBot="1" x14ac:dyDescent="0.35">
      <c r="A109" s="26"/>
      <c r="B109" s="149" t="s">
        <v>90</v>
      </c>
      <c r="C109" s="108" t="s">
        <v>4</v>
      </c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10"/>
    </row>
    <row r="110" spans="1:14" ht="19.5" customHeight="1" thickBot="1" x14ac:dyDescent="0.35">
      <c r="A110" s="26"/>
      <c r="B110" s="155"/>
      <c r="C110" s="66" t="s">
        <v>59</v>
      </c>
      <c r="D110" s="67" t="s">
        <v>60</v>
      </c>
      <c r="E110" s="67" t="s">
        <v>61</v>
      </c>
      <c r="F110" s="67" t="s">
        <v>65</v>
      </c>
      <c r="G110" s="67" t="s">
        <v>66</v>
      </c>
      <c r="H110" s="67" t="s">
        <v>67</v>
      </c>
      <c r="I110" s="67" t="s">
        <v>75</v>
      </c>
      <c r="J110" s="67" t="s">
        <v>76</v>
      </c>
      <c r="K110" s="67" t="s">
        <v>77</v>
      </c>
      <c r="L110" s="67" t="s">
        <v>81</v>
      </c>
      <c r="M110" s="67" t="s">
        <v>80</v>
      </c>
      <c r="N110" s="68" t="s">
        <v>82</v>
      </c>
    </row>
    <row r="111" spans="1:14" ht="19.5" customHeight="1" x14ac:dyDescent="0.3">
      <c r="A111" s="26"/>
      <c r="B111" s="20" t="s">
        <v>53</v>
      </c>
      <c r="C111" s="75">
        <v>503.45</v>
      </c>
      <c r="D111" s="11">
        <v>0</v>
      </c>
      <c r="E111" s="11">
        <f>451.16+431</f>
        <v>882.16000000000008</v>
      </c>
      <c r="F111" s="11">
        <v>508.45</v>
      </c>
      <c r="G111" s="11">
        <f>458.16+40.77</f>
        <v>498.93</v>
      </c>
      <c r="H111" s="11">
        <v>125</v>
      </c>
      <c r="I111" s="11">
        <f>487.3+331.25</f>
        <v>818.55</v>
      </c>
      <c r="J111" s="11">
        <v>0</v>
      </c>
      <c r="K111" s="11">
        <v>0</v>
      </c>
      <c r="L111" s="11">
        <v>0</v>
      </c>
      <c r="M111" s="11">
        <f>508.36+533.82</f>
        <v>1042.18</v>
      </c>
      <c r="N111" s="5">
        <f>125+558.3</f>
        <v>683.3</v>
      </c>
    </row>
    <row r="112" spans="1:14" ht="19.5" customHeight="1" x14ac:dyDescent="0.3">
      <c r="A112" s="26"/>
      <c r="B112" s="21" t="s">
        <v>55</v>
      </c>
      <c r="C112" s="61">
        <v>3851.39</v>
      </c>
      <c r="D112" s="7">
        <v>0</v>
      </c>
      <c r="E112" s="7">
        <f>3451.31+3297.16</f>
        <v>6748.4699999999993</v>
      </c>
      <c r="F112" s="7">
        <v>3889.64</v>
      </c>
      <c r="G112" s="7">
        <f>3504.86+311.89</f>
        <v>3816.75</v>
      </c>
      <c r="H112" s="7">
        <v>956.25</v>
      </c>
      <c r="I112" s="7">
        <f>3727.85+2534.06</f>
        <v>6261.91</v>
      </c>
      <c r="J112" s="7">
        <v>0</v>
      </c>
      <c r="K112" s="7">
        <v>0</v>
      </c>
      <c r="L112" s="7">
        <v>0</v>
      </c>
      <c r="M112" s="7">
        <f>3888.95+4083.79</f>
        <v>7972.74</v>
      </c>
      <c r="N112" s="6">
        <f>956.25+4270.95</f>
        <v>5227.2</v>
      </c>
    </row>
    <row r="113" spans="1:14" ht="19.5" customHeight="1" thickBot="1" x14ac:dyDescent="0.35">
      <c r="A113" s="26"/>
      <c r="B113" s="33" t="s">
        <v>54</v>
      </c>
      <c r="C113" s="62">
        <v>679.66</v>
      </c>
      <c r="D113" s="46">
        <v>0</v>
      </c>
      <c r="E113" s="46">
        <f>609.05+581.85</f>
        <v>1190.9000000000001</v>
      </c>
      <c r="F113" s="46">
        <v>686.41</v>
      </c>
      <c r="G113" s="46">
        <f>618.5+55.04</f>
        <v>673.54</v>
      </c>
      <c r="H113" s="46">
        <v>168.75</v>
      </c>
      <c r="I113" s="46">
        <f>657.86+447.19</f>
        <v>1105.05</v>
      </c>
      <c r="J113" s="46">
        <v>0</v>
      </c>
      <c r="K113" s="46">
        <v>0</v>
      </c>
      <c r="L113" s="46">
        <v>0</v>
      </c>
      <c r="M113" s="46">
        <f>686.28+720.67</f>
        <v>1406.9499999999998</v>
      </c>
      <c r="N113" s="45">
        <f>168.75+753.7</f>
        <v>922.45</v>
      </c>
    </row>
    <row r="114" spans="1:14" ht="19.5" customHeight="1" thickBot="1" x14ac:dyDescent="0.35">
      <c r="A114" s="26"/>
      <c r="B114" s="60" t="s">
        <v>9</v>
      </c>
      <c r="C114" s="165">
        <f>C111+C112+C113+D111+D112+D113+E111+E112+E113+F111+F112+F113+G111+G112+G113+H111+H112+H113+I111+I112+I113+J111+J112+J113+K111+K112+K113+L111+L112+L113+M111+M112+M113+N111+N112+N113</f>
        <v>50620.079999999994</v>
      </c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7"/>
    </row>
    <row r="115" spans="1:14" ht="19.5" customHeight="1" x14ac:dyDescent="0.3">
      <c r="A115" s="26"/>
      <c r="B115" s="26"/>
      <c r="C115" s="26"/>
      <c r="D115" s="26"/>
    </row>
    <row r="116" spans="1:14" ht="19.5" customHeight="1" thickBot="1" x14ac:dyDescent="0.35">
      <c r="A116" s="26"/>
      <c r="B116" s="172" t="s">
        <v>58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</row>
    <row r="117" spans="1:14" ht="19.5" customHeight="1" thickBot="1" x14ac:dyDescent="0.35">
      <c r="A117" s="26"/>
      <c r="B117" s="149" t="s">
        <v>56</v>
      </c>
      <c r="C117" s="108" t="s">
        <v>4</v>
      </c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10"/>
    </row>
    <row r="118" spans="1:14" ht="19.5" customHeight="1" thickBot="1" x14ac:dyDescent="0.35">
      <c r="A118" s="26"/>
      <c r="B118" s="150"/>
      <c r="C118" s="66" t="s">
        <v>59</v>
      </c>
      <c r="D118" s="67" t="s">
        <v>60</v>
      </c>
      <c r="E118" s="67" t="s">
        <v>61</v>
      </c>
      <c r="F118" s="67" t="s">
        <v>65</v>
      </c>
      <c r="G118" s="67" t="s">
        <v>66</v>
      </c>
      <c r="H118" s="67" t="s">
        <v>67</v>
      </c>
      <c r="I118" s="67" t="s">
        <v>75</v>
      </c>
      <c r="J118" s="67" t="s">
        <v>76</v>
      </c>
      <c r="K118" s="67" t="s">
        <v>77</v>
      </c>
      <c r="L118" s="67" t="s">
        <v>81</v>
      </c>
      <c r="M118" s="67" t="s">
        <v>80</v>
      </c>
      <c r="N118" s="68" t="s">
        <v>82</v>
      </c>
    </row>
    <row r="119" spans="1:14" ht="19.5" customHeight="1" thickBot="1" x14ac:dyDescent="0.35">
      <c r="A119" s="26"/>
      <c r="B119" s="10" t="s">
        <v>57</v>
      </c>
      <c r="C119" s="47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50">
        <v>0</v>
      </c>
    </row>
    <row r="120" spans="1:14" ht="19.5" customHeight="1" thickBot="1" x14ac:dyDescent="0.35">
      <c r="A120" s="63"/>
      <c r="B120" s="64" t="s">
        <v>9</v>
      </c>
      <c r="C120" s="173">
        <f>C119+D119+E119+F119+G119+H119+I119+J119+K119+L119+M119+N119</f>
        <v>0</v>
      </c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5"/>
    </row>
    <row r="121" spans="1:14" ht="19.5" customHeight="1" x14ac:dyDescent="0.3">
      <c r="A121" s="26"/>
      <c r="B121" s="26"/>
      <c r="C121" s="26"/>
      <c r="D121" s="26"/>
    </row>
    <row r="122" spans="1:14" ht="19.5" customHeight="1" thickBot="1" x14ac:dyDescent="0.35">
      <c r="A122" s="26"/>
      <c r="B122" s="179" t="s">
        <v>69</v>
      </c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</row>
    <row r="123" spans="1:14" ht="19.5" customHeight="1" thickBot="1" x14ac:dyDescent="0.35">
      <c r="A123" s="26"/>
      <c r="B123" s="149" t="s">
        <v>33</v>
      </c>
      <c r="C123" s="105" t="s">
        <v>4</v>
      </c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7"/>
    </row>
    <row r="124" spans="1:14" ht="19.5" customHeight="1" thickBot="1" x14ac:dyDescent="0.35">
      <c r="A124" s="26"/>
      <c r="B124" s="150"/>
      <c r="C124" s="66" t="s">
        <v>59</v>
      </c>
      <c r="D124" s="67" t="s">
        <v>60</v>
      </c>
      <c r="E124" s="67" t="s">
        <v>61</v>
      </c>
      <c r="F124" s="67" t="s">
        <v>65</v>
      </c>
      <c r="G124" s="67" t="s">
        <v>66</v>
      </c>
      <c r="H124" s="67" t="s">
        <v>67</v>
      </c>
      <c r="I124" s="67" t="s">
        <v>75</v>
      </c>
      <c r="J124" s="67" t="s">
        <v>76</v>
      </c>
      <c r="K124" s="67" t="s">
        <v>77</v>
      </c>
      <c r="L124" s="67" t="s">
        <v>81</v>
      </c>
      <c r="M124" s="67" t="s">
        <v>80</v>
      </c>
      <c r="N124" s="68" t="s">
        <v>82</v>
      </c>
    </row>
    <row r="125" spans="1:14" ht="19.5" customHeight="1" thickBot="1" x14ac:dyDescent="0.35">
      <c r="A125" s="26"/>
      <c r="B125" s="10" t="s">
        <v>70</v>
      </c>
      <c r="C125" s="47">
        <v>0</v>
      </c>
      <c r="D125" s="48">
        <v>0</v>
      </c>
      <c r="E125" s="48">
        <v>0</v>
      </c>
      <c r="F125" s="48">
        <v>0</v>
      </c>
      <c r="G125" s="48">
        <f>1500+1600+1999.99+2000+1500</f>
        <v>8599.99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50">
        <v>0</v>
      </c>
    </row>
    <row r="126" spans="1:14" ht="19.5" customHeight="1" thickBot="1" x14ac:dyDescent="0.35">
      <c r="A126" s="26"/>
      <c r="B126" s="69" t="s">
        <v>9</v>
      </c>
      <c r="C126" s="176">
        <f>C125+D125+E125+F125+G125+H125+I125+J125+K125+L125+M125+N125</f>
        <v>8599.99</v>
      </c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8"/>
    </row>
    <row r="127" spans="1:14" ht="19.5" customHeight="1" x14ac:dyDescent="0.3">
      <c r="A127" s="26"/>
      <c r="B127" s="26"/>
      <c r="C127" s="26"/>
      <c r="D127" s="26"/>
    </row>
    <row r="128" spans="1:14" ht="19.5" customHeight="1" thickBot="1" x14ac:dyDescent="0.35">
      <c r="A128" s="26"/>
      <c r="B128" s="180" t="s">
        <v>72</v>
      </c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</row>
    <row r="129" spans="1:14" ht="19.5" customHeight="1" thickBot="1" x14ac:dyDescent="0.35">
      <c r="A129" s="26"/>
      <c r="B129" s="149" t="s">
        <v>33</v>
      </c>
      <c r="C129" s="108" t="s">
        <v>4</v>
      </c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10"/>
    </row>
    <row r="130" spans="1:14" ht="19.5" customHeight="1" thickBot="1" x14ac:dyDescent="0.35">
      <c r="A130" s="26"/>
      <c r="B130" s="150"/>
      <c r="C130" s="66" t="s">
        <v>59</v>
      </c>
      <c r="D130" s="67" t="s">
        <v>60</v>
      </c>
      <c r="E130" s="67" t="s">
        <v>61</v>
      </c>
      <c r="F130" s="67" t="s">
        <v>65</v>
      </c>
      <c r="G130" s="67" t="s">
        <v>66</v>
      </c>
      <c r="H130" s="67" t="s">
        <v>67</v>
      </c>
      <c r="I130" s="67" t="s">
        <v>75</v>
      </c>
      <c r="J130" s="67" t="s">
        <v>76</v>
      </c>
      <c r="K130" s="67" t="s">
        <v>77</v>
      </c>
      <c r="L130" s="67" t="s">
        <v>81</v>
      </c>
      <c r="M130" s="67" t="s">
        <v>80</v>
      </c>
      <c r="N130" s="68" t="s">
        <v>82</v>
      </c>
    </row>
    <row r="131" spans="1:14" ht="19.5" customHeight="1" thickBot="1" x14ac:dyDescent="0.35">
      <c r="A131" s="26"/>
      <c r="B131" s="10" t="s">
        <v>71</v>
      </c>
      <c r="C131" s="47">
        <v>0</v>
      </c>
      <c r="D131" s="48">
        <v>0</v>
      </c>
      <c r="E131" s="48">
        <v>0</v>
      </c>
      <c r="F131" s="48">
        <v>0</v>
      </c>
      <c r="G131" s="48">
        <f>500+700</f>
        <v>1200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50">
        <v>0</v>
      </c>
    </row>
    <row r="132" spans="1:14" ht="19.5" customHeight="1" thickBot="1" x14ac:dyDescent="0.35">
      <c r="A132" s="26"/>
      <c r="B132" s="70" t="s">
        <v>9</v>
      </c>
      <c r="C132" s="111">
        <f>C131+D131+E131+F131+G131+H131+I131+J131+K131+L131+M131+N131</f>
        <v>1200</v>
      </c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</row>
    <row r="133" spans="1:14" ht="19.5" customHeight="1" x14ac:dyDescent="0.3">
      <c r="A133" s="26"/>
      <c r="B133" s="26"/>
      <c r="C133" s="26"/>
      <c r="D133" s="26"/>
    </row>
    <row r="134" spans="1:14" ht="19.5" customHeight="1" thickBot="1" x14ac:dyDescent="0.35">
      <c r="A134" s="26"/>
      <c r="B134" s="101" t="s">
        <v>74</v>
      </c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</row>
    <row r="135" spans="1:14" ht="19.5" customHeight="1" thickBot="1" x14ac:dyDescent="0.35">
      <c r="A135" s="26"/>
      <c r="B135" s="149" t="s">
        <v>33</v>
      </c>
      <c r="C135" s="108" t="s">
        <v>4</v>
      </c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10"/>
    </row>
    <row r="136" spans="1:14" ht="19.5" customHeight="1" thickBot="1" x14ac:dyDescent="0.35">
      <c r="A136" s="26"/>
      <c r="B136" s="150"/>
      <c r="C136" s="66" t="s">
        <v>59</v>
      </c>
      <c r="D136" s="67" t="s">
        <v>60</v>
      </c>
      <c r="E136" s="67" t="s">
        <v>61</v>
      </c>
      <c r="F136" s="67" t="s">
        <v>65</v>
      </c>
      <c r="G136" s="67" t="s">
        <v>66</v>
      </c>
      <c r="H136" s="67" t="s">
        <v>67</v>
      </c>
      <c r="I136" s="67" t="s">
        <v>75</v>
      </c>
      <c r="J136" s="67" t="s">
        <v>76</v>
      </c>
      <c r="K136" s="67" t="s">
        <v>77</v>
      </c>
      <c r="L136" s="67" t="s">
        <v>81</v>
      </c>
      <c r="M136" s="67" t="s">
        <v>80</v>
      </c>
      <c r="N136" s="68" t="s">
        <v>82</v>
      </c>
    </row>
    <row r="137" spans="1:14" ht="19.5" customHeight="1" thickBot="1" x14ac:dyDescent="0.35">
      <c r="A137" s="26"/>
      <c r="B137" s="10" t="s">
        <v>73</v>
      </c>
      <c r="C137" s="47">
        <v>0</v>
      </c>
      <c r="D137" s="48">
        <v>0</v>
      </c>
      <c r="E137" s="48">
        <v>0</v>
      </c>
      <c r="F137" s="48">
        <v>0</v>
      </c>
      <c r="G137" s="48">
        <v>1000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50">
        <v>0</v>
      </c>
    </row>
    <row r="138" spans="1:14" ht="19.5" customHeight="1" thickBot="1" x14ac:dyDescent="0.35">
      <c r="A138" s="26"/>
      <c r="B138" s="72" t="s">
        <v>9</v>
      </c>
      <c r="C138" s="102">
        <f>C137+D137+E137+F137+G137+H137+I137+J137+K137+L137+M137+N137</f>
        <v>1000</v>
      </c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4"/>
    </row>
    <row r="139" spans="1:14" ht="19.5" customHeight="1" x14ac:dyDescent="0.3">
      <c r="A139" s="26"/>
      <c r="B139" s="26"/>
      <c r="C139" s="26"/>
      <c r="D139" s="26"/>
    </row>
    <row r="140" spans="1:14" ht="19.5" customHeight="1" thickBot="1" x14ac:dyDescent="0.35">
      <c r="A140" s="26"/>
      <c r="B140" s="164" t="s">
        <v>87</v>
      </c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</row>
    <row r="141" spans="1:14" ht="19.5" customHeight="1" thickBot="1" x14ac:dyDescent="0.35">
      <c r="A141" s="26"/>
      <c r="B141" s="149" t="s">
        <v>91</v>
      </c>
      <c r="C141" s="108" t="s">
        <v>4</v>
      </c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10"/>
    </row>
    <row r="142" spans="1:14" ht="19.5" customHeight="1" x14ac:dyDescent="0.3">
      <c r="A142" s="26"/>
      <c r="B142" s="155"/>
      <c r="C142" s="66" t="s">
        <v>59</v>
      </c>
      <c r="D142" s="67" t="s">
        <v>60</v>
      </c>
      <c r="E142" s="67" t="s">
        <v>61</v>
      </c>
      <c r="F142" s="67" t="s">
        <v>65</v>
      </c>
      <c r="G142" s="67" t="s">
        <v>66</v>
      </c>
      <c r="H142" s="67" t="s">
        <v>67</v>
      </c>
      <c r="I142" s="67" t="s">
        <v>75</v>
      </c>
      <c r="J142" s="67" t="s">
        <v>76</v>
      </c>
      <c r="K142" s="67" t="s">
        <v>77</v>
      </c>
      <c r="L142" s="67" t="s">
        <v>81</v>
      </c>
      <c r="M142" s="67" t="s">
        <v>80</v>
      </c>
      <c r="N142" s="68" t="s">
        <v>82</v>
      </c>
    </row>
    <row r="143" spans="1:14" ht="19.5" customHeight="1" x14ac:dyDescent="0.3">
      <c r="A143" s="26"/>
      <c r="B143" s="21" t="s">
        <v>88</v>
      </c>
      <c r="C143" s="61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6">
        <f>531.98+218.52+168.3</f>
        <v>918.8</v>
      </c>
    </row>
    <row r="144" spans="1:14" ht="19.5" customHeight="1" thickBot="1" x14ac:dyDescent="0.35">
      <c r="A144" s="26"/>
      <c r="B144" s="33" t="s">
        <v>89</v>
      </c>
      <c r="C144" s="62">
        <v>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5">
        <f>26.6+10.93+8.42</f>
        <v>45.95</v>
      </c>
    </row>
    <row r="145" spans="1:14" ht="19.5" customHeight="1" thickBot="1" x14ac:dyDescent="0.35">
      <c r="A145" s="26"/>
      <c r="B145" s="60" t="s">
        <v>9</v>
      </c>
      <c r="C145" s="165">
        <f>N143+N144</f>
        <v>964.75</v>
      </c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7"/>
    </row>
    <row r="146" spans="1:14" ht="20.25" x14ac:dyDescent="0.3">
      <c r="A146" s="26"/>
      <c r="B146" s="26"/>
      <c r="C146" s="41" t="s">
        <v>42</v>
      </c>
      <c r="D146" s="41"/>
      <c r="E146" s="41" t="s">
        <v>40</v>
      </c>
    </row>
    <row r="147" spans="1:14" ht="20.25" x14ac:dyDescent="0.3">
      <c r="A147" s="26"/>
      <c r="B147" s="26"/>
      <c r="C147" s="41"/>
      <c r="D147" s="41"/>
      <c r="E147" s="41"/>
      <c r="F147" s="27"/>
    </row>
    <row r="148" spans="1:14" ht="20.25" x14ac:dyDescent="0.3">
      <c r="A148" s="26"/>
      <c r="B148" s="26"/>
      <c r="C148" s="41" t="s">
        <v>38</v>
      </c>
      <c r="D148" s="41"/>
      <c r="E148" s="41"/>
    </row>
    <row r="149" spans="1:14" ht="20.25" x14ac:dyDescent="0.3">
      <c r="A149" s="26"/>
      <c r="B149" s="26"/>
      <c r="C149" s="41" t="s">
        <v>39</v>
      </c>
      <c r="D149" s="41"/>
      <c r="E149" s="71"/>
    </row>
    <row r="150" spans="1:14" x14ac:dyDescent="0.25">
      <c r="E150" s="27"/>
      <c r="F150" s="27"/>
    </row>
  </sheetData>
  <mergeCells count="77">
    <mergeCell ref="B140:N140"/>
    <mergeCell ref="B141:B142"/>
    <mergeCell ref="C141:N141"/>
    <mergeCell ref="C145:N145"/>
    <mergeCell ref="C94:N94"/>
    <mergeCell ref="C97:N97"/>
    <mergeCell ref="B96:N96"/>
    <mergeCell ref="B129:B130"/>
    <mergeCell ref="B123:B124"/>
    <mergeCell ref="C114:N114"/>
    <mergeCell ref="B116:N116"/>
    <mergeCell ref="C120:N120"/>
    <mergeCell ref="C126:N126"/>
    <mergeCell ref="B122:N122"/>
    <mergeCell ref="B128:N128"/>
    <mergeCell ref="C100:N100"/>
    <mergeCell ref="B102:N102"/>
    <mergeCell ref="C106:N106"/>
    <mergeCell ref="C109:N109"/>
    <mergeCell ref="B108:N108"/>
    <mergeCell ref="B91:B92"/>
    <mergeCell ref="B85:B86"/>
    <mergeCell ref="C85:N85"/>
    <mergeCell ref="C88:N88"/>
    <mergeCell ref="B90:N90"/>
    <mergeCell ref="C91:N91"/>
    <mergeCell ref="C54:N54"/>
    <mergeCell ref="C55:N55"/>
    <mergeCell ref="B135:B136"/>
    <mergeCell ref="B117:B118"/>
    <mergeCell ref="B1:E1"/>
    <mergeCell ref="B3:E3"/>
    <mergeCell ref="B5:E5"/>
    <mergeCell ref="B37:B38"/>
    <mergeCell ref="B43:B44"/>
    <mergeCell ref="B73:B74"/>
    <mergeCell ref="B67:B68"/>
    <mergeCell ref="B61:B62"/>
    <mergeCell ref="B109:B110"/>
    <mergeCell ref="B103:B104"/>
    <mergeCell ref="B97:B98"/>
    <mergeCell ref="B79:B80"/>
    <mergeCell ref="C40:N40"/>
    <mergeCell ref="B42:N42"/>
    <mergeCell ref="C43:N43"/>
    <mergeCell ref="C52:N52"/>
    <mergeCell ref="C53:N53"/>
    <mergeCell ref="B7:N7"/>
    <mergeCell ref="C10:N10"/>
    <mergeCell ref="B9:N9"/>
    <mergeCell ref="C37:N37"/>
    <mergeCell ref="B36:N36"/>
    <mergeCell ref="B10:B11"/>
    <mergeCell ref="C56:N56"/>
    <mergeCell ref="C57:N57"/>
    <mergeCell ref="C58:N58"/>
    <mergeCell ref="B60:N60"/>
    <mergeCell ref="C61:N61"/>
    <mergeCell ref="C64:N64"/>
    <mergeCell ref="C70:N70"/>
    <mergeCell ref="B66:N66"/>
    <mergeCell ref="C67:N67"/>
    <mergeCell ref="C73:N73"/>
    <mergeCell ref="B72:N72"/>
    <mergeCell ref="C76:N76"/>
    <mergeCell ref="B78:N78"/>
    <mergeCell ref="C79:N79"/>
    <mergeCell ref="C82:N82"/>
    <mergeCell ref="B84:N84"/>
    <mergeCell ref="B134:N134"/>
    <mergeCell ref="C138:N138"/>
    <mergeCell ref="C103:N103"/>
    <mergeCell ref="C117:N117"/>
    <mergeCell ref="C123:N123"/>
    <mergeCell ref="C129:N129"/>
    <mergeCell ref="C135:N135"/>
    <mergeCell ref="C132:N13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Četvrto tromjesečje 2022.godine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Racunovodstvo</cp:lastModifiedBy>
  <cp:lastPrinted>2023-01-18T09:41:09Z</cp:lastPrinted>
  <dcterms:created xsi:type="dcterms:W3CDTF">2017-04-09T18:12:24Z</dcterms:created>
  <dcterms:modified xsi:type="dcterms:W3CDTF">2023-01-24T12:18:33Z</dcterms:modified>
</cp:coreProperties>
</file>